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19.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Scott\Documents\Data Call\2019\Data Call Changes\"/>
    </mc:Choice>
  </mc:AlternateContent>
  <xr:revisionPtr revIDLastSave="0" documentId="8_{8B7AAE8B-F70F-4150-A300-D8F6F936E803}" xr6:coauthVersionLast="31" xr6:coauthVersionMax="31" xr10:uidLastSave="{00000000-0000-0000-0000-000000000000}"/>
  <workbookProtection workbookPassword="C0A1" lockStructure="1"/>
  <bookViews>
    <workbookView xWindow="0" yWindow="0" windowWidth="23040" windowHeight="8496" tabRatio="696" firstSheet="2" activeTab="2" xr2:uid="{00000000-000D-0000-FFFF-FFFF00000000}"/>
  </bookViews>
  <sheets>
    <sheet name="Version" sheetId="1" r:id="rId1"/>
    <sheet name="Instructions " sheetId="2" r:id="rId2"/>
    <sheet name="Report Lines" sheetId="3" r:id="rId3"/>
    <sheet name="Schedule_A" sheetId="4" r:id="rId4"/>
    <sheet name="Schedule_B" sheetId="5" r:id="rId5"/>
    <sheet name="Schedule_C_Residential" sheetId="6" r:id="rId6"/>
    <sheet name="Schedule_C_Commercial" sheetId="7" r:id="rId7"/>
    <sheet name="Agency_Comments" sheetId="8" r:id="rId8"/>
  </sheets>
  <definedNames>
    <definedName name="_xlnm._FilterDatabase" localSheetId="2" hidden="1">'Report Lines'!$T$1:$T$149</definedName>
    <definedName name="_xlnm.Print_Area" localSheetId="1">'Instructions '!$A$2:$G$103</definedName>
    <definedName name="_xlnm.Print_Area" localSheetId="3">Schedule_A!$A$1:$M$108</definedName>
    <definedName name="Z_0B166DB1_882B_4059_AFBD_46B33902D269_.wvu.Cols" localSheetId="7" hidden="1">Agency_Comments!$A:$A</definedName>
    <definedName name="Z_0B166DB1_882B_4059_AFBD_46B33902D269_.wvu.Cols" localSheetId="2" hidden="1">'Report Lines'!$A:$B,'Report Lines'!$G:$G,'Report Lines'!$L:$T</definedName>
    <definedName name="Z_0B166DB1_882B_4059_AFBD_46B33902D269_.wvu.Cols" localSheetId="3" hidden="1">Schedule_A!$A:$A,Schedule_A!$N:$T</definedName>
    <definedName name="Z_0B166DB1_882B_4059_AFBD_46B33902D269_.wvu.Cols" localSheetId="4" hidden="1">Schedule_B!$A:$A,Schedule_B!$H:$I,Schedule_B!$K:$P</definedName>
    <definedName name="Z_0B166DB1_882B_4059_AFBD_46B33902D269_.wvu.Cols" localSheetId="6" hidden="1">Schedule_C_Commercial!$A:$A</definedName>
    <definedName name="Z_0B166DB1_882B_4059_AFBD_46B33902D269_.wvu.Cols" localSheetId="5" hidden="1">Schedule_C_Residential!$A:$A</definedName>
    <definedName name="Z_0B166DB1_882B_4059_AFBD_46B33902D269_.wvu.FilterData" localSheetId="2" hidden="1">'Report Lines'!$T$1:$T$149</definedName>
    <definedName name="Z_0B166DB1_882B_4059_AFBD_46B33902D269_.wvu.PrintArea" localSheetId="1" hidden="1">'Instructions '!$A$2:$G$103</definedName>
    <definedName name="Z_0B166DB1_882B_4059_AFBD_46B33902D269_.wvu.PrintArea" localSheetId="3" hidden="1">Schedule_A!$A$1:$M$108</definedName>
    <definedName name="Z_0B166DB1_882B_4059_AFBD_46B33902D269_.wvu.Rows" localSheetId="7" hidden="1">Agency_Comments!$1:$1</definedName>
    <definedName name="Z_0B166DB1_882B_4059_AFBD_46B33902D269_.wvu.Rows" localSheetId="2" hidden="1">'Report Lines'!$1:$1</definedName>
    <definedName name="Z_D1D0C3C0_E294_4264_83AD_0AF2AEFBDDD1_.wvu.Cols" localSheetId="7" hidden="1">Agency_Comments!$A:$A</definedName>
    <definedName name="Z_D1D0C3C0_E294_4264_83AD_0AF2AEFBDDD1_.wvu.Cols" localSheetId="2" hidden="1">'Report Lines'!$A:$B,'Report Lines'!$G:$G,'Report Lines'!$L:$T</definedName>
    <definedName name="Z_D1D0C3C0_E294_4264_83AD_0AF2AEFBDDD1_.wvu.Cols" localSheetId="3" hidden="1">Schedule_A!$A:$A,Schedule_A!$N:$T</definedName>
    <definedName name="Z_D1D0C3C0_E294_4264_83AD_0AF2AEFBDDD1_.wvu.Cols" localSheetId="4" hidden="1">Schedule_B!$A:$A,Schedule_B!$H:$I,Schedule_B!$K:$P</definedName>
    <definedName name="Z_D1D0C3C0_E294_4264_83AD_0AF2AEFBDDD1_.wvu.Cols" localSheetId="6" hidden="1">Schedule_C_Commercial!$A:$A</definedName>
    <definedName name="Z_D1D0C3C0_E294_4264_83AD_0AF2AEFBDDD1_.wvu.Cols" localSheetId="5" hidden="1">Schedule_C_Residential!$A:$A</definedName>
    <definedName name="Z_D1D0C3C0_E294_4264_83AD_0AF2AEFBDDD1_.wvu.FilterData" localSheetId="2" hidden="1">'Report Lines'!$T$1:$T$149</definedName>
    <definedName name="Z_D1D0C3C0_E294_4264_83AD_0AF2AEFBDDD1_.wvu.PrintArea" localSheetId="1" hidden="1">'Instructions '!$A$2:$G$103</definedName>
    <definedName name="Z_D1D0C3C0_E294_4264_83AD_0AF2AEFBDDD1_.wvu.PrintArea" localSheetId="3" hidden="1">Schedule_A!$A$1:$M$108</definedName>
    <definedName name="Z_D1D0C3C0_E294_4264_83AD_0AF2AEFBDDD1_.wvu.Rows" localSheetId="7" hidden="1">Agency_Comments!$1:$1</definedName>
    <definedName name="Z_D1D0C3C0_E294_4264_83AD_0AF2AEFBDDD1_.wvu.Rows" localSheetId="2" hidden="1">'Report Lines'!$1:$1</definedName>
  </definedNames>
  <calcPr calcId="179017"/>
  <customWorkbookViews>
    <customWorkbookView name="Scott - Personal View" guid="{0B166DB1-882B-4059-AFBD-46B33902D269}" mergeInterval="0" personalView="1" maximized="1" xWindow="-9" yWindow="-9" windowWidth="1938" windowHeight="1048" tabRatio="696" activeSheetId="5" showComments="commIndAndComment"/>
    <customWorkbookView name="Paul Struzzieri - Personal View" guid="{D1D0C3C0-E294-4264-83AD-0AF2AEFBDDD1}" mergeInterval="0" personalView="1" maximized="1" xWindow="-8" yWindow="-8" windowWidth="1696" windowHeight="1026" tabRatio="696" activeSheetId="3"/>
  </customWorkbookViews>
</workbook>
</file>

<file path=xl/calcChain.xml><?xml version="1.0" encoding="utf-8"?>
<calcChain xmlns="http://schemas.openxmlformats.org/spreadsheetml/2006/main">
  <c r="P64" i="5" l="1"/>
  <c r="O64" i="5"/>
  <c r="M64" i="5"/>
  <c r="L64" i="5"/>
  <c r="K64" i="5"/>
  <c r="F64" i="5"/>
  <c r="N64" i="5" l="1"/>
  <c r="H64" i="5"/>
  <c r="J64" i="5" s="1"/>
  <c r="I64" i="5"/>
  <c r="P60" i="5"/>
  <c r="O60" i="5"/>
  <c r="M60" i="5"/>
  <c r="L60" i="5"/>
  <c r="K60" i="5"/>
  <c r="N60" i="5" s="1"/>
  <c r="F60" i="5"/>
  <c r="H60" i="5" l="1"/>
  <c r="J60" i="5" s="1"/>
  <c r="I60" i="5"/>
  <c r="D14" i="8"/>
  <c r="G14" i="8" s="1"/>
  <c r="D15" i="8"/>
  <c r="G15" i="8" s="1"/>
  <c r="A14" i="3" l="1"/>
  <c r="H44" i="3" l="1"/>
  <c r="G60" i="3" l="1"/>
  <c r="D12" i="8" l="1"/>
  <c r="O41" i="5" l="1"/>
  <c r="G12" i="8" l="1"/>
  <c r="D13" i="8"/>
  <c r="G13" i="8" s="1"/>
  <c r="D7" i="8" l="1"/>
  <c r="D6" i="8"/>
  <c r="C38" i="6"/>
  <c r="G134" i="3"/>
  <c r="P25" i="5"/>
  <c r="P39" i="5"/>
  <c r="P46" i="5"/>
  <c r="P51" i="5"/>
  <c r="O51" i="5"/>
  <c r="P12" i="5"/>
  <c r="P9" i="5"/>
  <c r="Q8" i="4"/>
  <c r="P8" i="4"/>
  <c r="O8" i="4"/>
  <c r="S9" i="4"/>
  <c r="S10" i="4" s="1"/>
  <c r="Q9" i="4"/>
  <c r="O46" i="5"/>
  <c r="I46" i="5" s="1"/>
  <c r="O39" i="5"/>
  <c r="O25" i="5"/>
  <c r="I25" i="5" s="1"/>
  <c r="O12" i="5"/>
  <c r="O9" i="5"/>
  <c r="G108" i="3"/>
  <c r="I102" i="7"/>
  <c r="I101" i="7"/>
  <c r="I100" i="7"/>
  <c r="I99" i="7"/>
  <c r="I98" i="7"/>
  <c r="I94" i="7"/>
  <c r="I93" i="7"/>
  <c r="I92" i="7"/>
  <c r="I91" i="7"/>
  <c r="I90" i="7"/>
  <c r="I88" i="7"/>
  <c r="I87" i="7"/>
  <c r="I86" i="7"/>
  <c r="I85" i="7"/>
  <c r="I84" i="7"/>
  <c r="I82" i="7"/>
  <c r="I81" i="7"/>
  <c r="I80" i="7"/>
  <c r="I79" i="7"/>
  <c r="I78" i="7"/>
  <c r="I76" i="7"/>
  <c r="I75" i="7"/>
  <c r="I74" i="7"/>
  <c r="I73" i="7"/>
  <c r="I72" i="7"/>
  <c r="I70" i="7"/>
  <c r="I69" i="7"/>
  <c r="I68" i="7"/>
  <c r="I67" i="7"/>
  <c r="I66" i="7"/>
  <c r="I64" i="7"/>
  <c r="I63" i="7"/>
  <c r="I62" i="7"/>
  <c r="I61" i="7"/>
  <c r="I59" i="7"/>
  <c r="I58" i="7"/>
  <c r="I57" i="7"/>
  <c r="I56" i="7"/>
  <c r="I54" i="7"/>
  <c r="I53" i="7"/>
  <c r="I52" i="7"/>
  <c r="I51" i="7"/>
  <c r="I49" i="7"/>
  <c r="I48" i="7"/>
  <c r="I47" i="7"/>
  <c r="I46" i="7"/>
  <c r="I44" i="7"/>
  <c r="I43" i="7"/>
  <c r="I42" i="7"/>
  <c r="I41" i="7"/>
  <c r="I40" i="7"/>
  <c r="I31" i="7"/>
  <c r="I30" i="7"/>
  <c r="I29" i="7"/>
  <c r="I28" i="7"/>
  <c r="I27" i="7"/>
  <c r="I25" i="7"/>
  <c r="I24" i="7"/>
  <c r="I23" i="7"/>
  <c r="I22" i="7"/>
  <c r="I21" i="7"/>
  <c r="I19" i="7"/>
  <c r="I18" i="7"/>
  <c r="I17" i="7"/>
  <c r="I16" i="7"/>
  <c r="I15" i="7"/>
  <c r="I13" i="7"/>
  <c r="I12" i="7"/>
  <c r="I11" i="7"/>
  <c r="I10" i="7"/>
  <c r="I9" i="7"/>
  <c r="I102" i="6"/>
  <c r="I101" i="6"/>
  <c r="I100" i="6"/>
  <c r="I99" i="6"/>
  <c r="I98" i="6"/>
  <c r="I94" i="6"/>
  <c r="I93" i="6"/>
  <c r="I92" i="6"/>
  <c r="I91" i="6"/>
  <c r="I90" i="6"/>
  <c r="I88" i="6"/>
  <c r="I87" i="6"/>
  <c r="I86" i="6"/>
  <c r="I85" i="6"/>
  <c r="I84" i="6"/>
  <c r="I82" i="6"/>
  <c r="I81" i="6"/>
  <c r="I80" i="6"/>
  <c r="I79" i="6"/>
  <c r="I78" i="6"/>
  <c r="I76" i="6"/>
  <c r="I75" i="6"/>
  <c r="I74" i="6"/>
  <c r="I73" i="6"/>
  <c r="I72" i="6"/>
  <c r="I70" i="6"/>
  <c r="I69" i="6"/>
  <c r="I68" i="6"/>
  <c r="I67" i="6"/>
  <c r="I66" i="6"/>
  <c r="I64" i="6"/>
  <c r="I63" i="6"/>
  <c r="I62" i="6"/>
  <c r="I61" i="6"/>
  <c r="I59" i="6"/>
  <c r="I58" i="6"/>
  <c r="I57" i="6"/>
  <c r="I56" i="6"/>
  <c r="I54" i="6"/>
  <c r="I53" i="6"/>
  <c r="I52" i="6"/>
  <c r="I51" i="6"/>
  <c r="I49" i="6"/>
  <c r="I48" i="6"/>
  <c r="I47" i="6"/>
  <c r="I46" i="6"/>
  <c r="I44" i="6"/>
  <c r="I43" i="6"/>
  <c r="I42" i="6"/>
  <c r="I41" i="6"/>
  <c r="I40" i="6"/>
  <c r="I13" i="6"/>
  <c r="I12" i="6"/>
  <c r="I11" i="6"/>
  <c r="I10" i="6"/>
  <c r="I9" i="6"/>
  <c r="I19" i="6"/>
  <c r="I18" i="6"/>
  <c r="I17" i="6"/>
  <c r="I16" i="6"/>
  <c r="I15" i="6"/>
  <c r="I25" i="6"/>
  <c r="I24" i="6"/>
  <c r="I23" i="6"/>
  <c r="I22" i="6"/>
  <c r="I21" i="6"/>
  <c r="I30" i="6"/>
  <c r="I29" i="6"/>
  <c r="I28" i="6"/>
  <c r="I27" i="6"/>
  <c r="I31" i="6"/>
  <c r="H103" i="7"/>
  <c r="G103" i="7"/>
  <c r="F103" i="7"/>
  <c r="E103" i="7"/>
  <c r="D103" i="7"/>
  <c r="C103" i="7"/>
  <c r="G38" i="7"/>
  <c r="F38" i="7"/>
  <c r="E38" i="7"/>
  <c r="D38" i="7"/>
  <c r="C38" i="7"/>
  <c r="G37" i="7"/>
  <c r="F37" i="7"/>
  <c r="E37" i="7"/>
  <c r="D37" i="7"/>
  <c r="C37" i="7"/>
  <c r="G36" i="7"/>
  <c r="F36" i="7"/>
  <c r="E36" i="7"/>
  <c r="D36" i="7"/>
  <c r="C36" i="7"/>
  <c r="G35" i="7"/>
  <c r="F35" i="7"/>
  <c r="E35" i="7"/>
  <c r="D35" i="7"/>
  <c r="C35" i="7"/>
  <c r="G34" i="7"/>
  <c r="F34" i="7"/>
  <c r="E34" i="7"/>
  <c r="D34" i="7"/>
  <c r="C34" i="7"/>
  <c r="G33" i="7"/>
  <c r="F33" i="7"/>
  <c r="E33" i="7"/>
  <c r="D33" i="7"/>
  <c r="C33" i="7"/>
  <c r="G38" i="6"/>
  <c r="F38" i="6"/>
  <c r="E38" i="6"/>
  <c r="D38" i="6"/>
  <c r="G37" i="6"/>
  <c r="F37" i="6"/>
  <c r="E37" i="6"/>
  <c r="D37" i="6"/>
  <c r="C37" i="6"/>
  <c r="G36" i="6"/>
  <c r="F36" i="6"/>
  <c r="E36" i="6"/>
  <c r="D36" i="6"/>
  <c r="C36" i="6"/>
  <c r="G35" i="6"/>
  <c r="F35" i="6"/>
  <c r="E35" i="6"/>
  <c r="D35" i="6"/>
  <c r="C35" i="6"/>
  <c r="G34" i="6"/>
  <c r="F34" i="6"/>
  <c r="E34" i="6"/>
  <c r="D34" i="6"/>
  <c r="C34" i="6"/>
  <c r="G33" i="6"/>
  <c r="F33" i="6"/>
  <c r="E33" i="6"/>
  <c r="D33" i="6"/>
  <c r="C33" i="6"/>
  <c r="A64" i="3"/>
  <c r="I64" i="3" s="1"/>
  <c r="F11"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L59" i="5"/>
  <c r="K59" i="5"/>
  <c r="L58" i="5"/>
  <c r="K58" i="5"/>
  <c r="L57" i="5"/>
  <c r="K57" i="5"/>
  <c r="L56" i="5"/>
  <c r="K56" i="5"/>
  <c r="L55" i="5"/>
  <c r="K55" i="5"/>
  <c r="N55" i="5" s="1"/>
  <c r="H55" i="5" s="1"/>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N31" i="5" s="1"/>
  <c r="H31" i="5" s="1"/>
  <c r="L30" i="5"/>
  <c r="K30" i="5"/>
  <c r="L29" i="5"/>
  <c r="K29" i="5"/>
  <c r="L28" i="5"/>
  <c r="K28" i="5"/>
  <c r="L27" i="5"/>
  <c r="K27" i="5"/>
  <c r="L26" i="5"/>
  <c r="K26" i="5"/>
  <c r="L25" i="5"/>
  <c r="K25" i="5"/>
  <c r="L24" i="5"/>
  <c r="K24" i="5"/>
  <c r="L23" i="5"/>
  <c r="K23" i="5"/>
  <c r="N23" i="5" s="1"/>
  <c r="H23" i="5" s="1"/>
  <c r="L22" i="5"/>
  <c r="K22" i="5"/>
  <c r="L21" i="5"/>
  <c r="K21" i="5"/>
  <c r="L20" i="5"/>
  <c r="K20" i="5"/>
  <c r="L19" i="5"/>
  <c r="K19" i="5"/>
  <c r="L18" i="5"/>
  <c r="K18" i="5"/>
  <c r="L17" i="5"/>
  <c r="K17" i="5"/>
  <c r="L16" i="5"/>
  <c r="K16" i="5"/>
  <c r="L15" i="5"/>
  <c r="K15" i="5"/>
  <c r="N15" i="5" s="1"/>
  <c r="H15" i="5" s="1"/>
  <c r="L14" i="5"/>
  <c r="K14" i="5"/>
  <c r="L13" i="5"/>
  <c r="K13" i="5"/>
  <c r="L12" i="5"/>
  <c r="K12" i="5"/>
  <c r="L11" i="5"/>
  <c r="K11" i="5"/>
  <c r="L9" i="5"/>
  <c r="K9" i="5"/>
  <c r="L8" i="5"/>
  <c r="K8" i="5"/>
  <c r="L10" i="5"/>
  <c r="K1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0" i="5"/>
  <c r="F9" i="5"/>
  <c r="F8" i="5"/>
  <c r="G121" i="3"/>
  <c r="G77" i="3"/>
  <c r="G138" i="3"/>
  <c r="G88" i="3"/>
  <c r="G82" i="3"/>
  <c r="G79" i="3"/>
  <c r="G48" i="3"/>
  <c r="A37" i="3"/>
  <c r="I37" i="3" s="1"/>
  <c r="A42" i="3"/>
  <c r="I42" i="3" s="1"/>
  <c r="B108" i="4"/>
  <c r="C108" i="4"/>
  <c r="F108" i="4"/>
  <c r="H103" i="6"/>
  <c r="G103" i="6"/>
  <c r="F103" i="6"/>
  <c r="E103" i="6"/>
  <c r="D103" i="6"/>
  <c r="C103" i="6"/>
  <c r="A143" i="3"/>
  <c r="I143" i="3" s="1"/>
  <c r="A142" i="3"/>
  <c r="K142" i="3" s="1"/>
  <c r="A141" i="3"/>
  <c r="I141" i="3" s="1"/>
  <c r="A140" i="3"/>
  <c r="K140" i="3" s="1"/>
  <c r="A139" i="3"/>
  <c r="K139" i="3" s="1"/>
  <c r="A138" i="3"/>
  <c r="K138" i="3" s="1"/>
  <c r="A137" i="3"/>
  <c r="I137" i="3" s="1"/>
  <c r="A136" i="3"/>
  <c r="I136" i="3" s="1"/>
  <c r="A135" i="3"/>
  <c r="A134" i="3"/>
  <c r="K134" i="3" s="1"/>
  <c r="A133" i="3"/>
  <c r="I133" i="3" s="1"/>
  <c r="A132" i="3"/>
  <c r="K132" i="3" s="1"/>
  <c r="A131" i="3"/>
  <c r="K131" i="3" s="1"/>
  <c r="A130" i="3"/>
  <c r="I130" i="3" s="1"/>
  <c r="A129" i="3"/>
  <c r="I129" i="3" s="1"/>
  <c r="A128" i="3"/>
  <c r="I128" i="3" s="1"/>
  <c r="A127" i="3"/>
  <c r="I127" i="3" s="1"/>
  <c r="A126" i="3"/>
  <c r="I126" i="3" s="1"/>
  <c r="A125" i="3"/>
  <c r="I125" i="3" s="1"/>
  <c r="A124" i="3"/>
  <c r="K124" i="3" s="1"/>
  <c r="A123" i="3"/>
  <c r="I123" i="3" s="1"/>
  <c r="A122" i="3"/>
  <c r="A121" i="3"/>
  <c r="K121" i="3" s="1"/>
  <c r="A120" i="3"/>
  <c r="K120" i="3" s="1"/>
  <c r="A119" i="3"/>
  <c r="K119" i="3" s="1"/>
  <c r="A118" i="3"/>
  <c r="K118" i="3" s="1"/>
  <c r="A117" i="3"/>
  <c r="K117" i="3" s="1"/>
  <c r="A116" i="3"/>
  <c r="I116" i="3" s="1"/>
  <c r="A115" i="3"/>
  <c r="K115" i="3" s="1"/>
  <c r="A114" i="3"/>
  <c r="I114" i="3" s="1"/>
  <c r="A113" i="3"/>
  <c r="I113" i="3" s="1"/>
  <c r="A112" i="3"/>
  <c r="K112" i="3" s="1"/>
  <c r="A111" i="3"/>
  <c r="I111" i="3" s="1"/>
  <c r="A110" i="3"/>
  <c r="I110" i="3" s="1"/>
  <c r="A109" i="3"/>
  <c r="I109" i="3" s="1"/>
  <c r="A108" i="3"/>
  <c r="K108" i="3" s="1"/>
  <c r="A107" i="3"/>
  <c r="K107" i="3" s="1"/>
  <c r="A106" i="3"/>
  <c r="K106" i="3" s="1"/>
  <c r="A105" i="3"/>
  <c r="K105" i="3" s="1"/>
  <c r="A104" i="3"/>
  <c r="I104" i="3" s="1"/>
  <c r="A103" i="3"/>
  <c r="I103" i="3" s="1"/>
  <c r="A102" i="3"/>
  <c r="I102" i="3" s="1"/>
  <c r="A101" i="3"/>
  <c r="I101" i="3" s="1"/>
  <c r="A100" i="3"/>
  <c r="K100" i="3" s="1"/>
  <c r="A99" i="3"/>
  <c r="K99" i="3" s="1"/>
  <c r="A98" i="3"/>
  <c r="I98" i="3" s="1"/>
  <c r="A97" i="3"/>
  <c r="K97" i="3" s="1"/>
  <c r="A96" i="3"/>
  <c r="I96" i="3" s="1"/>
  <c r="A95" i="3"/>
  <c r="K95" i="3" s="1"/>
  <c r="A94" i="3"/>
  <c r="I94" i="3" s="1"/>
  <c r="A93" i="3"/>
  <c r="I93" i="3" s="1"/>
  <c r="A92" i="3"/>
  <c r="K92" i="3" s="1"/>
  <c r="A91" i="3"/>
  <c r="K91" i="3" s="1"/>
  <c r="A90" i="3"/>
  <c r="K90" i="3" s="1"/>
  <c r="A89" i="3"/>
  <c r="K89" i="3" s="1"/>
  <c r="A88" i="3"/>
  <c r="A87" i="3"/>
  <c r="I87" i="3" s="1"/>
  <c r="A86" i="3"/>
  <c r="I86" i="3" s="1"/>
  <c r="A85" i="3"/>
  <c r="I85" i="3" s="1"/>
  <c r="A84" i="3"/>
  <c r="I84" i="3" s="1"/>
  <c r="A83" i="3"/>
  <c r="I83" i="3" s="1"/>
  <c r="A82" i="3"/>
  <c r="K82" i="3" s="1"/>
  <c r="A81" i="3"/>
  <c r="K81" i="3" s="1"/>
  <c r="A80" i="3"/>
  <c r="K80" i="3" s="1"/>
  <c r="A79" i="3"/>
  <c r="K79" i="3" s="1"/>
  <c r="A78" i="3"/>
  <c r="A77" i="3"/>
  <c r="K77" i="3" s="1"/>
  <c r="A76" i="3"/>
  <c r="K76" i="3" s="1"/>
  <c r="A75" i="3"/>
  <c r="K75" i="3" s="1"/>
  <c r="A74" i="3"/>
  <c r="K74" i="3" s="1"/>
  <c r="A73" i="3"/>
  <c r="K73" i="3" s="1"/>
  <c r="A72" i="3"/>
  <c r="K72" i="3" s="1"/>
  <c r="A71" i="3"/>
  <c r="I71" i="3" s="1"/>
  <c r="A70" i="3"/>
  <c r="K70" i="3" s="1"/>
  <c r="A69" i="3"/>
  <c r="I69" i="3" s="1"/>
  <c r="A68" i="3"/>
  <c r="K68" i="3" s="1"/>
  <c r="A67" i="3"/>
  <c r="K67" i="3" s="1"/>
  <c r="A66" i="3"/>
  <c r="A65" i="3"/>
  <c r="K65" i="3" s="1"/>
  <c r="A63" i="3"/>
  <c r="I63" i="3" s="1"/>
  <c r="A62" i="3"/>
  <c r="I62" i="3" s="1"/>
  <c r="A61" i="3"/>
  <c r="I61" i="3" s="1"/>
  <c r="A60" i="3"/>
  <c r="K60" i="3" s="1"/>
  <c r="A59" i="3"/>
  <c r="I59" i="3" s="1"/>
  <c r="A58" i="3"/>
  <c r="I58" i="3" s="1"/>
  <c r="A56" i="3"/>
  <c r="K56" i="3" s="1"/>
  <c r="A55" i="3"/>
  <c r="K55" i="3" s="1"/>
  <c r="A54" i="3"/>
  <c r="K54" i="3" s="1"/>
  <c r="A53" i="3"/>
  <c r="K53" i="3" s="1"/>
  <c r="A52" i="3"/>
  <c r="I52" i="3" s="1"/>
  <c r="A51" i="3"/>
  <c r="K51" i="3" s="1"/>
  <c r="A50" i="3"/>
  <c r="I50" i="3" s="1"/>
  <c r="A49" i="3"/>
  <c r="K49" i="3" s="1"/>
  <c r="A48" i="3"/>
  <c r="K48" i="3" s="1"/>
  <c r="A47" i="3"/>
  <c r="I47" i="3" s="1"/>
  <c r="A46" i="3"/>
  <c r="K46" i="3" s="1"/>
  <c r="A45" i="3"/>
  <c r="A44" i="3"/>
  <c r="K44" i="3" s="1"/>
  <c r="A43" i="3"/>
  <c r="I43" i="3" s="1"/>
  <c r="A41" i="3"/>
  <c r="I41" i="3" s="1"/>
  <c r="A40" i="3"/>
  <c r="I40" i="3" s="1"/>
  <c r="A39" i="3"/>
  <c r="K39" i="3" s="1"/>
  <c r="A38" i="3"/>
  <c r="I38" i="3" s="1"/>
  <c r="A36" i="3"/>
  <c r="I36" i="3" s="1"/>
  <c r="A35" i="3"/>
  <c r="I35" i="3" s="1"/>
  <c r="A34" i="3"/>
  <c r="K34" i="3" s="1"/>
  <c r="A33" i="3"/>
  <c r="K33" i="3" s="1"/>
  <c r="A32" i="3"/>
  <c r="I32" i="3" s="1"/>
  <c r="A31" i="3"/>
  <c r="K31" i="3" s="1"/>
  <c r="A30" i="3"/>
  <c r="I30" i="3" s="1"/>
  <c r="A29" i="3"/>
  <c r="I29" i="3" s="1"/>
  <c r="A28" i="3"/>
  <c r="K28" i="3" s="1"/>
  <c r="A27" i="3"/>
  <c r="I27" i="3" s="1"/>
  <c r="A26" i="3"/>
  <c r="F26" i="3" s="1"/>
  <c r="I26" i="3" s="1"/>
  <c r="A25" i="3"/>
  <c r="I25" i="3" s="1"/>
  <c r="A24" i="3"/>
  <c r="I24" i="3" s="1"/>
  <c r="A23" i="3"/>
  <c r="A22" i="3"/>
  <c r="K22" i="3" s="1"/>
  <c r="A21" i="3"/>
  <c r="I21" i="3" s="1"/>
  <c r="A20" i="3"/>
  <c r="K20" i="3" s="1"/>
  <c r="A19" i="3"/>
  <c r="I19" i="3" s="1"/>
  <c r="A18" i="3"/>
  <c r="I18" i="3" s="1"/>
  <c r="A17" i="3"/>
  <c r="I17" i="3" s="1"/>
  <c r="A16" i="3"/>
  <c r="I16" i="3" s="1"/>
  <c r="A15" i="3"/>
  <c r="K15" i="3" s="1"/>
  <c r="I14" i="3"/>
  <c r="A13" i="3"/>
  <c r="I13" i="3" s="1"/>
  <c r="A12" i="3"/>
  <c r="K12" i="3" s="1"/>
  <c r="A11" i="3"/>
  <c r="K11" i="3" s="1"/>
  <c r="A10" i="3"/>
  <c r="K10" i="3" s="1"/>
  <c r="A9" i="3"/>
  <c r="K9" i="3" s="1"/>
  <c r="A8" i="3"/>
  <c r="I8" i="3" s="1"/>
  <c r="A7" i="3"/>
  <c r="K7" i="3" s="1"/>
  <c r="K103" i="3"/>
  <c r="K143" i="3"/>
  <c r="K14" i="3"/>
  <c r="N16" i="5" l="1"/>
  <c r="H16" i="5" s="1"/>
  <c r="N20" i="5"/>
  <c r="H20" i="5" s="1"/>
  <c r="N24" i="5"/>
  <c r="H24" i="5" s="1"/>
  <c r="N28" i="5"/>
  <c r="H28" i="5" s="1"/>
  <c r="N32" i="5"/>
  <c r="H32" i="5" s="1"/>
  <c r="N36" i="5"/>
  <c r="H36" i="5" s="1"/>
  <c r="N48" i="5"/>
  <c r="H48" i="5" s="1"/>
  <c r="N52" i="5"/>
  <c r="H52" i="5" s="1"/>
  <c r="I115" i="3"/>
  <c r="I53" i="3"/>
  <c r="I81" i="3"/>
  <c r="N14" i="5"/>
  <c r="H14" i="5" s="1"/>
  <c r="N18" i="5"/>
  <c r="H18" i="5" s="1"/>
  <c r="N34" i="5"/>
  <c r="H34" i="5" s="1"/>
  <c r="K137" i="3"/>
  <c r="N13" i="5"/>
  <c r="H13" i="5" s="1"/>
  <c r="N53" i="5"/>
  <c r="H53" i="5" s="1"/>
  <c r="N11" i="5"/>
  <c r="H11" i="5" s="1"/>
  <c r="N19" i="5"/>
  <c r="H19" i="5" s="1"/>
  <c r="N35" i="5"/>
  <c r="H35" i="5" s="1"/>
  <c r="N43" i="5"/>
  <c r="H43" i="5" s="1"/>
  <c r="N51" i="5"/>
  <c r="I51" i="5" s="1"/>
  <c r="N56" i="5"/>
  <c r="H56" i="5" s="1"/>
  <c r="N17" i="5"/>
  <c r="H17" i="5" s="1"/>
  <c r="K38" i="3"/>
  <c r="N41" i="5"/>
  <c r="H41" i="5" s="1"/>
  <c r="N59" i="5"/>
  <c r="H59" i="5" s="1"/>
  <c r="N21" i="5"/>
  <c r="H21" i="5" s="1"/>
  <c r="N29" i="5"/>
  <c r="H29" i="5" s="1"/>
  <c r="N33" i="5"/>
  <c r="H33" i="5" s="1"/>
  <c r="N37" i="5"/>
  <c r="H37" i="5" s="1"/>
  <c r="N45" i="5"/>
  <c r="H45" i="5" s="1"/>
  <c r="N49" i="5"/>
  <c r="H49" i="5" s="1"/>
  <c r="N57" i="5"/>
  <c r="H57" i="5" s="1"/>
  <c r="N30" i="5"/>
  <c r="H30" i="5" s="1"/>
  <c r="N38" i="5"/>
  <c r="H38" i="5" s="1"/>
  <c r="N42" i="5"/>
  <c r="H42" i="5" s="1"/>
  <c r="N54" i="5"/>
  <c r="H54" i="5" s="1"/>
  <c r="N58" i="5"/>
  <c r="H58" i="5" s="1"/>
  <c r="Q10" i="4"/>
  <c r="O10" i="4"/>
  <c r="S11" i="4"/>
  <c r="P9" i="4"/>
  <c r="O9" i="4"/>
  <c r="P11" i="4"/>
  <c r="P10" i="4"/>
  <c r="K130" i="3"/>
  <c r="I10" i="3"/>
  <c r="I95" i="3"/>
  <c r="I106" i="3"/>
  <c r="K87" i="3"/>
  <c r="K129" i="3"/>
  <c r="K113" i="3"/>
  <c r="I73" i="3"/>
  <c r="K133" i="3"/>
  <c r="I76" i="3"/>
  <c r="K101" i="3"/>
  <c r="I68" i="3"/>
  <c r="I9" i="3"/>
  <c r="K141" i="3"/>
  <c r="K43" i="3"/>
  <c r="K71" i="3"/>
  <c r="K93" i="3"/>
  <c r="I65" i="3"/>
  <c r="I20" i="3"/>
  <c r="K32" i="3"/>
  <c r="K59" i="3"/>
  <c r="K21" i="3"/>
  <c r="I124" i="3"/>
  <c r="K116" i="3"/>
  <c r="I39" i="3"/>
  <c r="K98" i="3"/>
  <c r="K86" i="3"/>
  <c r="I67" i="3"/>
  <c r="K127" i="3"/>
  <c r="K58" i="3"/>
  <c r="K104" i="3"/>
  <c r="I118" i="3"/>
  <c r="K94" i="3"/>
  <c r="I74" i="3"/>
  <c r="K27" i="3"/>
  <c r="K126" i="3"/>
  <c r="I131" i="3"/>
  <c r="K102" i="3"/>
  <c r="I90" i="3"/>
  <c r="I119" i="3"/>
  <c r="I107" i="3"/>
  <c r="I99" i="3"/>
  <c r="I91" i="3"/>
  <c r="I75" i="3"/>
  <c r="I49" i="3"/>
  <c r="K123" i="3"/>
  <c r="K114" i="3"/>
  <c r="K52" i="3"/>
  <c r="K96" i="3"/>
  <c r="K50" i="3"/>
  <c r="K136" i="3"/>
  <c r="I120" i="3"/>
  <c r="I112" i="3"/>
  <c r="I100" i="3"/>
  <c r="I92" i="3"/>
  <c r="I54" i="3"/>
  <c r="I72" i="3"/>
  <c r="K24" i="3"/>
  <c r="I132" i="3"/>
  <c r="K128" i="3"/>
  <c r="I80" i="3"/>
  <c r="N22" i="5"/>
  <c r="H22" i="5" s="1"/>
  <c r="I22" i="3"/>
  <c r="I34" i="3"/>
  <c r="I33" i="3"/>
  <c r="K47" i="3"/>
  <c r="I56" i="3"/>
  <c r="I117" i="3"/>
  <c r="I105" i="3"/>
  <c r="I97" i="3"/>
  <c r="I89" i="3"/>
  <c r="I15" i="3"/>
  <c r="K8" i="3"/>
  <c r="K125" i="3"/>
  <c r="I70" i="3"/>
  <c r="I46" i="3"/>
  <c r="K29" i="3"/>
  <c r="I11" i="3"/>
  <c r="I31" i="3"/>
  <c r="K69" i="3"/>
  <c r="I28" i="3"/>
  <c r="R8" i="4"/>
  <c r="M8" i="4" s="1"/>
  <c r="I55" i="3"/>
  <c r="I51" i="3"/>
  <c r="K13" i="3"/>
  <c r="K30" i="3"/>
  <c r="N12" i="5"/>
  <c r="I12" i="5" s="1"/>
  <c r="I18" i="5" s="1"/>
  <c r="J18" i="5" s="1"/>
  <c r="D9" i="8"/>
  <c r="D11" i="8" s="1"/>
  <c r="G11" i="8" s="1"/>
  <c r="I12" i="3"/>
  <c r="N8" i="5"/>
  <c r="H8" i="5" s="1"/>
  <c r="I8" i="5" s="1"/>
  <c r="J8" i="5" s="1"/>
  <c r="N27" i="5"/>
  <c r="H27" i="5" s="1"/>
  <c r="N39" i="5"/>
  <c r="I39" i="5" s="1"/>
  <c r="G139" i="3"/>
  <c r="G140" i="3" s="1"/>
  <c r="G142" i="3" s="1"/>
  <c r="N10" i="5"/>
  <c r="H10" i="5" s="1"/>
  <c r="N9" i="5"/>
  <c r="I9" i="5" s="1"/>
  <c r="N40" i="5"/>
  <c r="H40" i="5" s="1"/>
  <c r="N44" i="5"/>
  <c r="H44" i="5" s="1"/>
  <c r="N25" i="5"/>
  <c r="H25" i="5" s="1"/>
  <c r="J25" i="5" s="1"/>
  <c r="N50" i="5"/>
  <c r="H50" i="5" s="1"/>
  <c r="N46" i="5"/>
  <c r="H46" i="5" s="1"/>
  <c r="J46" i="5" s="1"/>
  <c r="N47" i="5"/>
  <c r="H47" i="5" s="1"/>
  <c r="N26" i="5"/>
  <c r="H26" i="5" s="1"/>
  <c r="D10" i="8"/>
  <c r="G10" i="8" s="1"/>
  <c r="D8" i="8"/>
  <c r="H51" i="5" l="1"/>
  <c r="J51" i="5" s="1"/>
  <c r="R9" i="4"/>
  <c r="M9" i="4" s="1"/>
  <c r="H39" i="5"/>
  <c r="I45" i="5" s="1"/>
  <c r="J45" i="5" s="1"/>
  <c r="H12" i="5"/>
  <c r="J12" i="5" s="1"/>
  <c r="Q11" i="4"/>
  <c r="O11" i="4"/>
  <c r="S12" i="4"/>
  <c r="R10" i="4"/>
  <c r="M10" i="4" s="1"/>
  <c r="I59" i="5"/>
  <c r="J59" i="5" s="1"/>
  <c r="I53" i="5"/>
  <c r="J53" i="5" s="1"/>
  <c r="I58" i="5"/>
  <c r="J58" i="5" s="1"/>
  <c r="I57" i="5"/>
  <c r="J57" i="5" s="1"/>
  <c r="I54" i="5"/>
  <c r="J54" i="5" s="1"/>
  <c r="I55" i="5"/>
  <c r="J55" i="5" s="1"/>
  <c r="I56" i="5"/>
  <c r="J56" i="5" s="1"/>
  <c r="I52" i="5"/>
  <c r="J52" i="5" s="1"/>
  <c r="I10" i="5"/>
  <c r="J10" i="5" s="1"/>
  <c r="H9" i="5"/>
  <c r="I36" i="5"/>
  <c r="J36" i="5" s="1"/>
  <c r="I21" i="5"/>
  <c r="J21" i="5" s="1"/>
  <c r="I13" i="5"/>
  <c r="J13" i="5" s="1"/>
  <c r="I29" i="5"/>
  <c r="J29" i="5" s="1"/>
  <c r="I33" i="5"/>
  <c r="J33" i="5" s="1"/>
  <c r="I30" i="5"/>
  <c r="J30" i="5" s="1"/>
  <c r="I32" i="5"/>
  <c r="J32" i="5" s="1"/>
  <c r="I14" i="5"/>
  <c r="J14" i="5" s="1"/>
  <c r="I26" i="5"/>
  <c r="I16" i="5"/>
  <c r="J16" i="5" s="1"/>
  <c r="I38" i="5"/>
  <c r="J38" i="5" s="1"/>
  <c r="I22" i="5"/>
  <c r="J22" i="5" s="1"/>
  <c r="I23" i="5"/>
  <c r="J23" i="5" s="1"/>
  <c r="I28" i="5"/>
  <c r="J28" i="5" s="1"/>
  <c r="I24" i="5"/>
  <c r="J24" i="5" s="1"/>
  <c r="I27" i="5"/>
  <c r="J27" i="5" s="1"/>
  <c r="I34" i="5"/>
  <c r="J34" i="5" s="1"/>
  <c r="I17" i="5"/>
  <c r="J17" i="5" s="1"/>
  <c r="I20" i="5"/>
  <c r="J20" i="5" s="1"/>
  <c r="I35" i="5"/>
  <c r="J35" i="5" s="1"/>
  <c r="I15" i="5"/>
  <c r="J15" i="5" s="1"/>
  <c r="I37" i="5"/>
  <c r="J37" i="5" s="1"/>
  <c r="I19" i="5"/>
  <c r="J19" i="5" s="1"/>
  <c r="I31" i="5"/>
  <c r="J31" i="5" s="1"/>
  <c r="J26" i="5"/>
  <c r="J39" i="5"/>
  <c r="I44" i="5"/>
  <c r="J44" i="5" s="1"/>
  <c r="I43" i="5"/>
  <c r="J43" i="5" s="1"/>
  <c r="I42" i="5"/>
  <c r="J42" i="5" s="1"/>
  <c r="I48" i="5"/>
  <c r="J48" i="5" s="1"/>
  <c r="I50" i="5"/>
  <c r="J50" i="5" s="1"/>
  <c r="I47" i="5"/>
  <c r="J47" i="5" s="1"/>
  <c r="I41" i="5"/>
  <c r="J41" i="5" s="1"/>
  <c r="I40" i="5"/>
  <c r="J40" i="5" s="1"/>
  <c r="I49" i="5"/>
  <c r="J49" i="5" s="1"/>
  <c r="Q12" i="4" l="1"/>
  <c r="S13" i="4"/>
  <c r="P12" i="4"/>
  <c r="O12" i="4"/>
  <c r="R11" i="4"/>
  <c r="M11" i="4" s="1"/>
  <c r="I11" i="5"/>
  <c r="J11" i="5" s="1"/>
  <c r="J9" i="5"/>
  <c r="S14" i="4" l="1"/>
  <c r="O13" i="4"/>
  <c r="P13" i="4"/>
  <c r="Q13" i="4"/>
  <c r="R12" i="4"/>
  <c r="M12" i="4" s="1"/>
  <c r="R13" i="4" l="1"/>
  <c r="M13" i="4" s="1"/>
  <c r="Q14" i="4"/>
  <c r="S15" i="4"/>
  <c r="P14" i="4"/>
  <c r="O14" i="4"/>
  <c r="S16" i="4" l="1"/>
  <c r="O15" i="4"/>
  <c r="Q15" i="4"/>
  <c r="P15" i="4"/>
  <c r="R14" i="4"/>
  <c r="M14" i="4" s="1"/>
  <c r="R15" i="4" l="1"/>
  <c r="M15" i="4" s="1"/>
  <c r="P16" i="4"/>
  <c r="O16" i="4"/>
  <c r="S17" i="4"/>
  <c r="Q16" i="4"/>
  <c r="R16" i="4" l="1"/>
  <c r="M16" i="4" s="1"/>
  <c r="Q17" i="4"/>
  <c r="P17" i="4"/>
  <c r="S18" i="4"/>
  <c r="O17" i="4"/>
  <c r="Q18" i="4" l="1"/>
  <c r="O18" i="4"/>
  <c r="S19" i="4"/>
  <c r="P18" i="4"/>
  <c r="R17" i="4"/>
  <c r="M17" i="4" s="1"/>
  <c r="R18" i="4" l="1"/>
  <c r="M18" i="4" s="1"/>
  <c r="Q19" i="4"/>
  <c r="O19" i="4"/>
  <c r="P19" i="4"/>
  <c r="S20" i="4"/>
  <c r="R19" i="4" l="1"/>
  <c r="M19" i="4" s="1"/>
  <c r="Q20" i="4"/>
  <c r="O20" i="4"/>
  <c r="P20" i="4"/>
  <c r="S21" i="4"/>
  <c r="R20" i="4" l="1"/>
  <c r="M20" i="4" s="1"/>
  <c r="P21" i="4"/>
  <c r="Q21" i="4"/>
  <c r="S22" i="4"/>
  <c r="O21" i="4"/>
  <c r="P22" i="4" l="1"/>
  <c r="Q22" i="4"/>
  <c r="O22" i="4"/>
  <c r="S23" i="4"/>
  <c r="R21" i="4"/>
  <c r="M21" i="4" s="1"/>
  <c r="R22" i="4" l="1"/>
  <c r="M22" i="4" s="1"/>
  <c r="O23" i="4"/>
  <c r="P23" i="4"/>
  <c r="S24" i="4"/>
  <c r="Q23" i="4"/>
  <c r="Q24" i="4" l="1"/>
  <c r="O24" i="4"/>
  <c r="P24" i="4"/>
  <c r="S25" i="4"/>
  <c r="R23" i="4"/>
  <c r="M23" i="4" s="1"/>
  <c r="R24" i="4" l="1"/>
  <c r="M24" i="4" s="1"/>
  <c r="P25" i="4"/>
  <c r="Q25" i="4"/>
  <c r="S26" i="4"/>
  <c r="O25" i="4"/>
  <c r="R25" i="4" l="1"/>
  <c r="M25" i="4" s="1"/>
  <c r="P26" i="4"/>
  <c r="Q26" i="4"/>
  <c r="O26" i="4"/>
  <c r="S27" i="4"/>
  <c r="P27" i="4" l="1"/>
  <c r="O27" i="4"/>
  <c r="S28" i="4"/>
  <c r="Q27" i="4"/>
  <c r="R26" i="4"/>
  <c r="M26" i="4" s="1"/>
  <c r="R27" i="4" l="1"/>
  <c r="M27" i="4" s="1"/>
  <c r="Q28" i="4"/>
  <c r="O28" i="4"/>
  <c r="P28" i="4"/>
  <c r="S29" i="4"/>
  <c r="R28" i="4" l="1"/>
  <c r="M28" i="4" s="1"/>
  <c r="O29" i="4"/>
  <c r="P29" i="4"/>
  <c r="Q29" i="4"/>
  <c r="S30" i="4"/>
  <c r="R29" i="4" l="1"/>
  <c r="M29" i="4" s="1"/>
  <c r="P30" i="4"/>
  <c r="Q30" i="4"/>
  <c r="O30" i="4"/>
  <c r="S31" i="4"/>
  <c r="Q31" i="4" l="1"/>
  <c r="O31" i="4"/>
  <c r="P31" i="4"/>
  <c r="S32" i="4"/>
  <c r="R30" i="4"/>
  <c r="M30" i="4" s="1"/>
  <c r="R31" i="4" l="1"/>
  <c r="M31" i="4" s="1"/>
  <c r="O32" i="4"/>
  <c r="P32" i="4"/>
  <c r="S33" i="4"/>
  <c r="Q32" i="4"/>
  <c r="R32" i="4" l="1"/>
  <c r="M32" i="4" s="1"/>
  <c r="O33" i="4"/>
  <c r="P33" i="4"/>
  <c r="Q33" i="4"/>
  <c r="S34" i="4"/>
  <c r="R33" i="4" l="1"/>
  <c r="M33" i="4" s="1"/>
  <c r="P34" i="4"/>
  <c r="Q34" i="4"/>
  <c r="O34" i="4"/>
  <c r="S35" i="4"/>
  <c r="Q35" i="4" l="1"/>
  <c r="O35" i="4"/>
  <c r="P35" i="4"/>
  <c r="S36" i="4"/>
  <c r="R34" i="4"/>
  <c r="M34" i="4" s="1"/>
  <c r="R35" i="4" l="1"/>
  <c r="M35" i="4" s="1"/>
  <c r="Q36" i="4"/>
  <c r="O36" i="4"/>
  <c r="P36" i="4"/>
  <c r="S37" i="4"/>
  <c r="R36" i="4" l="1"/>
  <c r="M36" i="4" s="1"/>
  <c r="O37" i="4"/>
  <c r="P37" i="4"/>
  <c r="Q37" i="4"/>
  <c r="S38" i="4"/>
  <c r="R37" i="4" l="1"/>
  <c r="M37" i="4" s="1"/>
  <c r="P38" i="4"/>
  <c r="Q38" i="4"/>
  <c r="O38" i="4"/>
  <c r="S39" i="4"/>
  <c r="O39" i="4" l="1"/>
  <c r="P39" i="4"/>
  <c r="S40" i="4"/>
  <c r="Q39" i="4"/>
  <c r="R38" i="4"/>
  <c r="M38" i="4" s="1"/>
  <c r="O40" i="4" l="1"/>
  <c r="P40" i="4"/>
  <c r="S41" i="4"/>
  <c r="Q40" i="4"/>
  <c r="R39" i="4"/>
  <c r="M39" i="4" s="1"/>
  <c r="P41" i="4" l="1"/>
  <c r="Q41" i="4"/>
  <c r="S42" i="4"/>
  <c r="O41" i="4"/>
  <c r="R40" i="4"/>
  <c r="M40" i="4" s="1"/>
  <c r="Q42" i="4" l="1"/>
  <c r="O42" i="4"/>
  <c r="S43" i="4"/>
  <c r="P42" i="4"/>
  <c r="R41" i="4"/>
  <c r="M41" i="4" s="1"/>
  <c r="R42" i="4" l="1"/>
  <c r="M42" i="4" s="1"/>
  <c r="O43" i="4"/>
  <c r="P43" i="4"/>
  <c r="S44" i="4"/>
  <c r="Q43" i="4"/>
  <c r="Q44" i="4" l="1"/>
  <c r="O44" i="4"/>
  <c r="P44" i="4"/>
  <c r="S45" i="4"/>
  <c r="R43" i="4"/>
  <c r="M43" i="4" s="1"/>
  <c r="R44" i="4" l="1"/>
  <c r="M44" i="4" s="1"/>
  <c r="P45" i="4"/>
  <c r="Q45" i="4"/>
  <c r="S46" i="4"/>
  <c r="O45" i="4"/>
  <c r="R45" i="4" l="1"/>
  <c r="M45" i="4" s="1"/>
  <c r="Q46" i="4"/>
  <c r="O46" i="4"/>
  <c r="S47" i="4"/>
  <c r="P46" i="4"/>
  <c r="R46" i="4" l="1"/>
  <c r="M46" i="4" s="1"/>
  <c r="O47" i="4"/>
  <c r="P47" i="4"/>
  <c r="S48" i="4"/>
  <c r="Q47" i="4"/>
  <c r="O48" i="4" l="1"/>
  <c r="P48" i="4"/>
  <c r="S49" i="4"/>
  <c r="Q48" i="4"/>
  <c r="R47" i="4"/>
  <c r="M47" i="4" s="1"/>
  <c r="O49" i="4" l="1"/>
  <c r="P49" i="4"/>
  <c r="Q49" i="4"/>
  <c r="S50" i="4"/>
  <c r="R48" i="4"/>
  <c r="M48" i="4" s="1"/>
  <c r="R49" i="4" l="1"/>
  <c r="M49" i="4" s="1"/>
  <c r="P50" i="4"/>
  <c r="Q50" i="4"/>
  <c r="O50" i="4"/>
  <c r="S51" i="4"/>
  <c r="O51" i="4" l="1"/>
  <c r="P51" i="4"/>
  <c r="S52" i="4"/>
  <c r="Q51" i="4"/>
  <c r="R50" i="4"/>
  <c r="M50" i="4" s="1"/>
  <c r="S53" i="4" l="1"/>
  <c r="P52" i="4"/>
  <c r="Q52" i="4"/>
  <c r="O52" i="4"/>
  <c r="R51" i="4"/>
  <c r="M51" i="4" s="1"/>
  <c r="Q53" i="4" l="1"/>
  <c r="O53" i="4"/>
  <c r="P53" i="4"/>
  <c r="S54" i="4"/>
  <c r="R52" i="4"/>
  <c r="M52" i="4" s="1"/>
  <c r="R53" i="4" l="1"/>
  <c r="M53" i="4" s="1"/>
  <c r="S55" i="4"/>
  <c r="O54" i="4"/>
  <c r="P54" i="4"/>
  <c r="Q54" i="4"/>
  <c r="R54" i="4" l="1"/>
  <c r="M54" i="4" s="1"/>
  <c r="S56" i="4"/>
  <c r="P55" i="4"/>
  <c r="Q55" i="4"/>
  <c r="O55" i="4"/>
  <c r="S57" i="4" l="1"/>
  <c r="P56" i="4"/>
  <c r="Q56" i="4"/>
  <c r="O56" i="4"/>
  <c r="R55" i="4"/>
  <c r="M55" i="4" s="1"/>
  <c r="S58" i="4" l="1"/>
  <c r="Q57" i="4"/>
  <c r="O57" i="4"/>
  <c r="P57" i="4"/>
  <c r="R56" i="4"/>
  <c r="M56" i="4" s="1"/>
  <c r="R57" i="4" l="1"/>
  <c r="M57" i="4" s="1"/>
  <c r="S59" i="4"/>
  <c r="O58" i="4"/>
  <c r="P58" i="4"/>
  <c r="Q58" i="4"/>
  <c r="R58" i="4" l="1"/>
  <c r="M58" i="4" s="1"/>
  <c r="P59" i="4"/>
  <c r="Q59" i="4"/>
  <c r="O59" i="4"/>
  <c r="S60" i="4"/>
  <c r="S61" i="4" l="1"/>
  <c r="P60" i="4"/>
  <c r="Q60" i="4"/>
  <c r="O60" i="4"/>
  <c r="R59" i="4"/>
  <c r="M59" i="4" s="1"/>
  <c r="S62" i="4" l="1"/>
  <c r="Q61" i="4"/>
  <c r="O61" i="4"/>
  <c r="P61" i="4"/>
  <c r="R60" i="4"/>
  <c r="M60" i="4" s="1"/>
  <c r="R61" i="4" l="1"/>
  <c r="M61" i="4" s="1"/>
  <c r="O62" i="4"/>
  <c r="P62" i="4"/>
  <c r="Q62" i="4"/>
  <c r="S63" i="4"/>
  <c r="R62" i="4" l="1"/>
  <c r="M62" i="4" s="1"/>
  <c r="S64" i="4"/>
  <c r="P63" i="4"/>
  <c r="Q63" i="4"/>
  <c r="O63" i="4"/>
  <c r="R63" i="4" l="1"/>
  <c r="M63" i="4" s="1"/>
  <c r="P64" i="4"/>
  <c r="Q64" i="4"/>
  <c r="O64" i="4"/>
  <c r="S65" i="4"/>
  <c r="R64" i="4" l="1"/>
  <c r="M64" i="4" s="1"/>
  <c r="S66" i="4"/>
  <c r="Q65" i="4"/>
  <c r="O65" i="4"/>
  <c r="P65" i="4"/>
  <c r="R65" i="4" l="1"/>
  <c r="M65" i="4" s="1"/>
  <c r="P66" i="4"/>
  <c r="Q66" i="4"/>
  <c r="S67" i="4"/>
  <c r="O66" i="4"/>
  <c r="S68" i="4" l="1"/>
  <c r="P67" i="4"/>
  <c r="O67" i="4"/>
  <c r="Q67" i="4"/>
  <c r="R66" i="4"/>
  <c r="M66" i="4" s="1"/>
  <c r="R67" i="4" l="1"/>
  <c r="M67" i="4" s="1"/>
  <c r="Q68" i="4"/>
  <c r="P68" i="4"/>
  <c r="S69" i="4"/>
  <c r="O68" i="4"/>
  <c r="P69" i="4" l="1"/>
  <c r="O69" i="4"/>
  <c r="S70" i="4"/>
  <c r="Q69" i="4"/>
  <c r="R68" i="4"/>
  <c r="M68" i="4" s="1"/>
  <c r="R69" i="4" l="1"/>
  <c r="M69" i="4" s="1"/>
  <c r="O70" i="4"/>
  <c r="Q70" i="4"/>
  <c r="S71" i="4"/>
  <c r="P70" i="4"/>
  <c r="Q71" i="4" l="1"/>
  <c r="P71" i="4"/>
  <c r="O71" i="4"/>
  <c r="S72" i="4"/>
  <c r="R70" i="4"/>
  <c r="M70" i="4" s="1"/>
  <c r="R71" i="4" l="1"/>
  <c r="M71" i="4" s="1"/>
  <c r="P72" i="4"/>
  <c r="O72" i="4"/>
  <c r="S73" i="4"/>
  <c r="Q72" i="4"/>
  <c r="R72" i="4" l="1"/>
  <c r="M72" i="4" s="1"/>
  <c r="O73" i="4"/>
  <c r="P73" i="4"/>
  <c r="Q73" i="4"/>
  <c r="S74" i="4"/>
  <c r="R73" i="4" l="1"/>
  <c r="M73" i="4" s="1"/>
  <c r="O74" i="4"/>
  <c r="Q74" i="4"/>
  <c r="S75" i="4"/>
  <c r="P74" i="4"/>
  <c r="R74" i="4" l="1"/>
  <c r="M74" i="4" s="1"/>
  <c r="Q75" i="4"/>
  <c r="P75" i="4"/>
  <c r="O75" i="4"/>
  <c r="S76" i="4"/>
  <c r="P76" i="4" l="1"/>
  <c r="O76" i="4"/>
  <c r="S77" i="4"/>
  <c r="Q76" i="4"/>
  <c r="R75" i="4"/>
  <c r="M75" i="4" s="1"/>
  <c r="R76" i="4" l="1"/>
  <c r="M76" i="4" s="1"/>
  <c r="Q77" i="4"/>
  <c r="P77" i="4"/>
  <c r="S78" i="4"/>
  <c r="O77" i="4"/>
  <c r="P78" i="4" l="1"/>
  <c r="O78" i="4"/>
  <c r="Q78" i="4"/>
  <c r="S79" i="4"/>
  <c r="R77" i="4"/>
  <c r="M77" i="4" s="1"/>
  <c r="R78" i="4" l="1"/>
  <c r="M78" i="4" s="1"/>
  <c r="Q79" i="4"/>
  <c r="P79" i="4"/>
  <c r="O79" i="4"/>
  <c r="S80" i="4"/>
  <c r="Q80" i="4" l="1"/>
  <c r="P80" i="4"/>
  <c r="O80" i="4"/>
  <c r="S81" i="4"/>
  <c r="R79" i="4"/>
  <c r="M79" i="4" s="1"/>
  <c r="R80" i="4" l="1"/>
  <c r="M80" i="4" s="1"/>
  <c r="Q81" i="4"/>
  <c r="P81" i="4"/>
  <c r="S82" i="4"/>
  <c r="O81" i="4"/>
  <c r="P82" i="4" l="1"/>
  <c r="O82" i="4"/>
  <c r="Q82" i="4"/>
  <c r="S83" i="4"/>
  <c r="R81" i="4"/>
  <c r="M81" i="4" s="1"/>
  <c r="R82" i="4" l="1"/>
  <c r="M82" i="4" s="1"/>
  <c r="Q83" i="4"/>
  <c r="P83" i="4"/>
  <c r="O83" i="4"/>
  <c r="S84" i="4"/>
  <c r="Q84" i="4" l="1"/>
  <c r="P84" i="4"/>
  <c r="O84" i="4"/>
  <c r="S85" i="4"/>
  <c r="R83" i="4"/>
  <c r="M83" i="4" s="1"/>
  <c r="R84" i="4" l="1"/>
  <c r="M84" i="4" s="1"/>
  <c r="Q85" i="4"/>
  <c r="P85" i="4"/>
  <c r="S86" i="4"/>
  <c r="O85" i="4"/>
  <c r="O86" i="4" l="1"/>
  <c r="Q86" i="4"/>
  <c r="S87" i="4"/>
  <c r="P86" i="4"/>
  <c r="R85" i="4"/>
  <c r="M85" i="4" s="1"/>
  <c r="Q87" i="4" l="1"/>
  <c r="P87" i="4"/>
  <c r="O87" i="4"/>
  <c r="S88" i="4"/>
  <c r="R86" i="4"/>
  <c r="M86" i="4" s="1"/>
  <c r="R87" i="4" l="1"/>
  <c r="M87" i="4" s="1"/>
  <c r="Q88" i="4"/>
  <c r="P88" i="4"/>
  <c r="O88" i="4"/>
  <c r="S89" i="4"/>
  <c r="R88" i="4" l="1"/>
  <c r="M88" i="4" s="1"/>
  <c r="Q89" i="4"/>
  <c r="P89" i="4"/>
  <c r="S90" i="4"/>
  <c r="O89" i="4"/>
  <c r="O90" i="4" l="1"/>
  <c r="Q90" i="4"/>
  <c r="S91" i="4"/>
  <c r="P90" i="4"/>
  <c r="R89" i="4"/>
  <c r="M89" i="4" s="1"/>
  <c r="S92" i="4" l="1"/>
  <c r="Q91" i="4"/>
  <c r="P91" i="4"/>
  <c r="O91" i="4"/>
  <c r="R90" i="4"/>
  <c r="M90" i="4" s="1"/>
  <c r="P92" i="4" l="1"/>
  <c r="O92" i="4"/>
  <c r="S93" i="4"/>
  <c r="Q92" i="4"/>
  <c r="R91" i="4"/>
  <c r="M91" i="4" s="1"/>
  <c r="R92" i="4" l="1"/>
  <c r="M92" i="4" s="1"/>
  <c r="O93" i="4"/>
  <c r="Q93" i="4"/>
  <c r="P93" i="4"/>
  <c r="S94" i="4"/>
  <c r="R93" i="4" l="1"/>
  <c r="M93" i="4" s="1"/>
  <c r="S95" i="4"/>
  <c r="P94" i="4"/>
  <c r="O94" i="4"/>
  <c r="Q94" i="4"/>
  <c r="S96" i="4" l="1"/>
  <c r="Q95" i="4"/>
  <c r="P95" i="4"/>
  <c r="O95" i="4"/>
  <c r="R94" i="4"/>
  <c r="M94" i="4" s="1"/>
  <c r="Q96" i="4" l="1"/>
  <c r="P96" i="4"/>
  <c r="O96" i="4"/>
  <c r="S97" i="4"/>
  <c r="R95" i="4"/>
  <c r="M95" i="4" s="1"/>
  <c r="R96" i="4" l="1"/>
  <c r="M96" i="4" s="1"/>
  <c r="O97" i="4"/>
  <c r="Q97" i="4"/>
  <c r="P97" i="4"/>
  <c r="S98" i="4"/>
  <c r="R97" i="4" l="1"/>
  <c r="M97" i="4" s="1"/>
  <c r="P98" i="4"/>
  <c r="O98" i="4"/>
  <c r="Q98" i="4"/>
  <c r="S99" i="4"/>
  <c r="R98" i="4" l="1"/>
  <c r="M98" i="4" s="1"/>
  <c r="S100" i="4"/>
  <c r="O99" i="4"/>
  <c r="Q99" i="4"/>
  <c r="P99" i="4"/>
  <c r="R99" i="4" l="1"/>
  <c r="M99" i="4" s="1"/>
  <c r="S101" i="4"/>
  <c r="P100" i="4"/>
  <c r="Q100" i="4"/>
  <c r="O100" i="4"/>
  <c r="P101" i="4" l="1"/>
  <c r="S102" i="4"/>
  <c r="O101" i="4"/>
  <c r="Q101" i="4"/>
  <c r="R100" i="4"/>
  <c r="M100" i="4" s="1"/>
  <c r="R101" i="4" l="1"/>
  <c r="M101" i="4" s="1"/>
  <c r="S103" i="4"/>
  <c r="O102" i="4"/>
  <c r="Q102" i="4"/>
  <c r="P102" i="4"/>
  <c r="R102" i="4" l="1"/>
  <c r="M102" i="4" s="1"/>
  <c r="O103" i="4"/>
  <c r="S104" i="4"/>
  <c r="P103" i="4"/>
  <c r="Q103" i="4"/>
  <c r="R103" i="4" l="1"/>
  <c r="M103" i="4" s="1"/>
  <c r="O104" i="4"/>
  <c r="S105" i="4"/>
  <c r="P104" i="4"/>
  <c r="Q104" i="4"/>
  <c r="O105" i="4" l="1"/>
  <c r="Q105" i="4"/>
  <c r="P105" i="4"/>
  <c r="S106" i="4"/>
  <c r="R104" i="4"/>
  <c r="M104" i="4" s="1"/>
  <c r="R105" i="4" l="1"/>
  <c r="M105" i="4" s="1"/>
  <c r="P106" i="4"/>
  <c r="S107" i="4"/>
  <c r="O106" i="4"/>
  <c r="Q106" i="4"/>
  <c r="O107" i="4" l="1"/>
  <c r="P107" i="4"/>
  <c r="Q107" i="4"/>
  <c r="R106" i="4"/>
  <c r="M106" i="4" s="1"/>
  <c r="R107" i="4" l="1"/>
  <c r="M10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author>
  </authors>
  <commentList>
    <comment ref="E33" authorId="0" guid="{0396C00D-598A-4CBE-ACF8-BE2254720458}" shapeId="0" xr:uid="{69DC99B8-E7F5-4E42-93B7-04576DAE4B44}">
      <text>
        <r>
          <rPr>
            <b/>
            <sz val="9"/>
            <color indexed="81"/>
            <rFont val="Tahoma"/>
            <family val="2"/>
          </rPr>
          <t>Scott:</t>
        </r>
        <r>
          <rPr>
            <sz val="9"/>
            <color indexed="81"/>
            <rFont val="Tahoma"/>
            <family val="2"/>
          </rPr>
          <t xml:space="preserve">
Recommend removing column F in Schedule A. </t>
        </r>
      </text>
    </comment>
    <comment ref="E34" authorId="0" guid="{810C9186-E64E-4B4C-9C14-BADC9CD22431}" shapeId="0" xr:uid="{A23109CB-EC13-4C1E-9ECC-DBB2A7031247}">
      <text>
        <r>
          <rPr>
            <b/>
            <sz val="9"/>
            <color indexed="81"/>
            <rFont val="Tahoma"/>
            <charset val="1"/>
          </rPr>
          <t>Scott:</t>
        </r>
        <r>
          <rPr>
            <sz val="9"/>
            <color indexed="81"/>
            <rFont val="Tahoma"/>
            <charset val="1"/>
          </rPr>
          <t xml:space="preserve">
Is this information on a quarterly basis necessary or an opportunity for simplification to be annual?</t>
        </r>
      </text>
    </comment>
    <comment ref="E39" authorId="0" guid="{16007979-1FDD-4EA7-B179-41B2BBDC2F71}" shapeId="0" xr:uid="{90FF1688-C389-42C6-8CC6-5F31BB20D7EF}">
      <text>
        <r>
          <rPr>
            <b/>
            <sz val="9"/>
            <color indexed="81"/>
            <rFont val="Tahoma"/>
            <charset val="1"/>
          </rPr>
          <t>Scott:</t>
        </r>
        <r>
          <rPr>
            <sz val="9"/>
            <color indexed="81"/>
            <rFont val="Tahoma"/>
            <charset val="1"/>
          </rPr>
          <t xml:space="preserve">
Is this information on a quarterly basis necessary or an opportunity for simplification to be annual?</t>
        </r>
      </text>
    </comment>
    <comment ref="E44" authorId="0" guid="{8014A3A2-A61F-49E4-B465-AD27ED289B2B}" shapeId="0" xr:uid="{F1E1715D-B558-4BAE-8189-FE4EFEA611A3}">
      <text>
        <r>
          <rPr>
            <b/>
            <sz val="9"/>
            <color indexed="81"/>
            <rFont val="Tahoma"/>
            <charset val="1"/>
          </rPr>
          <t>Scott:</t>
        </r>
        <r>
          <rPr>
            <sz val="9"/>
            <color indexed="81"/>
            <rFont val="Tahoma"/>
            <charset val="1"/>
          </rPr>
          <t xml:space="preserve">
Why is name and license number for every employee needed? Recommend removing parenthesis</t>
        </r>
      </text>
    </comment>
    <comment ref="E47" authorId="0" guid="{05F84261-D0F9-4D50-BD65-18ED42A1652E}" shapeId="0" xr:uid="{00000000-0006-0000-0200-000002000000}">
      <text>
        <r>
          <rPr>
            <b/>
            <sz val="9"/>
            <color indexed="81"/>
            <rFont val="Tahoma"/>
            <family val="2"/>
          </rPr>
          <t>Scott:</t>
        </r>
        <r>
          <rPr>
            <sz val="9"/>
            <color indexed="81"/>
            <rFont val="Tahoma"/>
            <family val="2"/>
          </rPr>
          <t xml:space="preserve">
Why is the line necessary? Is this getting to cancelled files?
</t>
        </r>
        <r>
          <rPr>
            <b/>
            <sz val="9"/>
            <color indexed="81"/>
            <rFont val="Tahoma"/>
            <family val="2"/>
          </rPr>
          <t>Scott:</t>
        </r>
        <r>
          <rPr>
            <sz val="9"/>
            <color indexed="81"/>
            <rFont val="Tahoma"/>
            <family val="2"/>
          </rPr>
          <t xml:space="preserve">
Rewritten to identify cancelled order count</t>
        </r>
      </text>
    </comment>
    <comment ref="E48" authorId="0" guid="{ED0B034E-FA79-48D1-BC26-9014A9B7CA67}" shapeId="0" xr:uid="{A4206C0B-8E26-4FDC-8698-38541EC8776D}">
      <text>
        <r>
          <rPr>
            <b/>
            <sz val="9"/>
            <color indexed="81"/>
            <rFont val="Tahoma"/>
            <charset val="1"/>
          </rPr>
          <t>Scott:</t>
        </r>
        <r>
          <rPr>
            <sz val="9"/>
            <color indexed="81"/>
            <rFont val="Tahoma"/>
            <charset val="1"/>
          </rPr>
          <t xml:space="preserve">
In line with recommendation, calulation should be removed</t>
        </r>
      </text>
    </comment>
    <comment ref="E49" authorId="0" guid="{4EC7C5C0-24D6-4AE4-A73C-B5951C581D92}" shapeId="0" xr:uid="{00000000-0006-0000-0200-000003000000}">
      <text>
        <r>
          <rPr>
            <b/>
            <sz val="9"/>
            <color indexed="81"/>
            <rFont val="Tahoma"/>
            <family val="2"/>
          </rPr>
          <t>Scott:</t>
        </r>
        <r>
          <rPr>
            <sz val="9"/>
            <color indexed="81"/>
            <rFont val="Tahoma"/>
            <family val="2"/>
          </rPr>
          <t xml:space="preserve">
Is this distinction necessary or an opportunity for simplification? nDo you get this data from the Underwriters?
</t>
        </r>
        <r>
          <rPr>
            <b/>
            <sz val="9"/>
            <color indexed="81"/>
            <rFont val="Tahoma"/>
            <family val="2"/>
          </rPr>
          <t>Scott:</t>
        </r>
        <r>
          <rPr>
            <sz val="9"/>
            <color indexed="81"/>
            <rFont val="Tahoma"/>
            <family val="2"/>
          </rPr>
          <t xml:space="preserve">
Remove 32. This information is provided from the Underwriter Data Call</t>
        </r>
      </text>
    </comment>
    <comment ref="K49" authorId="0" guid="{BAEF0BCD-8657-4F85-AEAB-3A3986B389F3}" shapeId="0" xr:uid="{00000000-0006-0000-0200-000004000000}">
      <text>
        <r>
          <rPr>
            <b/>
            <sz val="9"/>
            <color indexed="81"/>
            <rFont val="Tahoma"/>
            <family val="2"/>
          </rPr>
          <t>Scott:</t>
        </r>
        <r>
          <rPr>
            <sz val="9"/>
            <color indexed="81"/>
            <rFont val="Tahoma"/>
            <family val="2"/>
          </rPr>
          <t xml:space="preserve">
Include undeveloped lots intended for single 1-4 family improvement?
</t>
        </r>
      </text>
    </comment>
    <comment ref="D51" authorId="0" guid="{A7F58A94-E43A-43AB-8C1D-A2CA966F491A}" shapeId="0" xr:uid="{00000000-0006-0000-0200-000005000000}">
      <text>
        <r>
          <rPr>
            <b/>
            <sz val="9"/>
            <color indexed="81"/>
            <rFont val="Tahoma"/>
            <family val="2"/>
          </rPr>
          <t>Scott:</t>
        </r>
        <r>
          <rPr>
            <sz val="9"/>
            <color indexed="81"/>
            <rFont val="Tahoma"/>
            <family val="2"/>
          </rPr>
          <t xml:space="preserve">
Is this information necessary or opportunity for simplification?
</t>
        </r>
      </text>
    </comment>
    <comment ref="E54" authorId="0" guid="{FF4E898F-8DA3-4E9C-B7AB-2652B334D6CE}" shapeId="0" xr:uid="{00000000-0006-0000-0200-000006000000}">
      <text>
        <r>
          <rPr>
            <b/>
            <sz val="9"/>
            <color indexed="81"/>
            <rFont val="Tahoma"/>
            <family val="2"/>
          </rPr>
          <t>Scott:</t>
        </r>
        <r>
          <rPr>
            <sz val="9"/>
            <color indexed="81"/>
            <rFont val="Tahoma"/>
            <family val="2"/>
          </rPr>
          <t xml:space="preserve">
Is this necessary or opportunity for simplification?
</t>
        </r>
      </text>
    </comment>
    <comment ref="J55" authorId="0" guid="{5069A701-A3F0-407E-BF78-3223476E668F}" shapeId="0" xr:uid="{00000000-0006-0000-0200-000007000000}">
      <text>
        <r>
          <rPr>
            <b/>
            <sz val="9"/>
            <color indexed="81"/>
            <rFont val="Tahoma"/>
            <family val="2"/>
          </rPr>
          <t>Scott:</t>
        </r>
        <r>
          <rPr>
            <sz val="9"/>
            <color indexed="81"/>
            <rFont val="Tahoma"/>
            <family val="2"/>
          </rPr>
          <t xml:space="preserve">
Remove 67% and include is a 3rd party vendor finanancially connected as a subsidiary or as an owner?
</t>
        </r>
      </text>
    </comment>
    <comment ref="E56" authorId="0" guid="{C841AE90-85A9-4D8C-9814-DBD3C358B33C}" shapeId="0" xr:uid="{00000000-0006-0000-0200-000008000000}">
      <text>
        <r>
          <rPr>
            <b/>
            <sz val="9"/>
            <color indexed="81"/>
            <rFont val="Tahoma"/>
            <family val="2"/>
          </rPr>
          <t>Scott:</t>
        </r>
        <r>
          <rPr>
            <sz val="9"/>
            <color indexed="81"/>
            <rFont val="Tahoma"/>
            <family val="2"/>
          </rPr>
          <t xml:space="preserve">
Should this be in line 33?
</t>
        </r>
        <r>
          <rPr>
            <b/>
            <sz val="9"/>
            <color indexed="81"/>
            <rFont val="Tahoma"/>
            <family val="2"/>
          </rPr>
          <t xml:space="preserve">Scott: </t>
        </r>
        <r>
          <rPr>
            <sz val="9"/>
            <color indexed="81"/>
            <rFont val="Tahoma"/>
            <family val="2"/>
          </rPr>
          <t xml:space="preserve">Independent contractor needs to be seperated
</t>
        </r>
      </text>
    </comment>
    <comment ref="J56" authorId="0" guid="{B56D77CA-3392-4E68-A49A-DFA24354E79C}" shapeId="0" xr:uid="{00000000-0006-0000-0200-000009000000}">
      <text>
        <r>
          <rPr>
            <b/>
            <sz val="9"/>
            <color indexed="81"/>
            <rFont val="Tahoma"/>
            <family val="2"/>
          </rPr>
          <t>Scott:</t>
        </r>
        <r>
          <rPr>
            <sz val="9"/>
            <color indexed="81"/>
            <rFont val="Tahoma"/>
            <family val="2"/>
          </rPr>
          <t xml:space="preserve">
Remove 67% and include is a 3rd party vendor finanancially connected as a subsidiary or as an owner?
</t>
        </r>
      </text>
    </comment>
    <comment ref="E57" authorId="0" guid="{D1EB1631-3E60-4A3C-9DB8-61E17B6DC1B6}" shapeId="0" xr:uid="{00000000-0006-0000-0200-00000A000000}">
      <text>
        <r>
          <rPr>
            <b/>
            <sz val="9"/>
            <color indexed="81"/>
            <rFont val="Tahoma"/>
            <family val="2"/>
          </rPr>
          <t>Scott:</t>
        </r>
        <r>
          <rPr>
            <sz val="9"/>
            <color indexed="81"/>
            <rFont val="Tahoma"/>
            <family val="2"/>
          </rPr>
          <t xml:space="preserve">
This seperates 34D to 2 questions. Should this be in line 33?
</t>
        </r>
      </text>
    </comment>
    <comment ref="J57" authorId="0" guid="{9B43A8D5-17AE-45A8-A84D-55CCDBB3E68E}" shapeId="0" xr:uid="{4B4D2003-848E-4BC8-B564-248E1EA57193}">
      <text>
        <r>
          <rPr>
            <b/>
            <sz val="9"/>
            <color indexed="81"/>
            <rFont val="Tahoma"/>
            <charset val="1"/>
          </rPr>
          <t>Scott:</t>
        </r>
        <r>
          <rPr>
            <sz val="9"/>
            <color indexed="81"/>
            <rFont val="Tahoma"/>
            <charset val="1"/>
          </rPr>
          <t xml:space="preserve">
Remove 67% and include is a 3rd party vendor finanancially connected as a subsidiary or as an owner?</t>
        </r>
      </text>
    </comment>
    <comment ref="E59" authorId="0" guid="{696D0E45-A178-415F-93C9-FDB9C53B08FA}" shapeId="0" xr:uid="{00000000-0006-0000-0200-00000B000000}">
      <text>
        <r>
          <rPr>
            <b/>
            <sz val="9"/>
            <color indexed="81"/>
            <rFont val="Tahoma"/>
            <family val="2"/>
          </rPr>
          <t>Scott:</t>
        </r>
        <r>
          <rPr>
            <sz val="9"/>
            <color indexed="81"/>
            <rFont val="Tahoma"/>
            <family val="2"/>
          </rPr>
          <t xml:space="preserve">
Scott:
Does this make lines 30 and 31 unnecessary? This line will include pending files.
</t>
        </r>
      </text>
    </comment>
    <comment ref="E62" authorId="0" guid="{5CE681F5-6F10-4E5D-B3EB-D0062FA14CE2}" shapeId="0" xr:uid="{00000000-0006-0000-0200-00000C000000}">
      <text>
        <r>
          <rPr>
            <b/>
            <sz val="9"/>
            <color indexed="81"/>
            <rFont val="Tahoma"/>
            <family val="2"/>
          </rPr>
          <t>Scott:</t>
        </r>
        <r>
          <rPr>
            <sz val="9"/>
            <color indexed="81"/>
            <rFont val="Tahoma"/>
            <family val="2"/>
          </rPr>
          <t xml:space="preserve">
Junior Loan is refinance. This row should be removed.
</t>
        </r>
      </text>
    </comment>
    <comment ref="E70" authorId="0" guid="{09CBDBFB-CFB5-4DC1-A8DB-A7883C881C14}" shapeId="0" xr:uid="{16C66CFA-1E98-4AD1-9803-D5BA64B42A34}">
      <text>
        <r>
          <rPr>
            <b/>
            <sz val="9"/>
            <color indexed="81"/>
            <rFont val="Tahoma"/>
            <family val="2"/>
          </rPr>
          <t>Scott:</t>
        </r>
        <r>
          <rPr>
            <sz val="9"/>
            <color indexed="81"/>
            <rFont val="Tahoma"/>
            <family val="2"/>
          </rPr>
          <t xml:space="preserve">
With relation to line 61, make this 42(A) and 42(B).
42(A) Title Search Income Treated as Escrow File Pass Through
42(B) Title Search Income Treated as Operating Revenue
Instructions - Add this -  Choose one or the other depending on how company operates</t>
        </r>
      </text>
    </comment>
    <comment ref="E96" authorId="0" guid="{9E3BB409-44FD-4A7A-8ACB-998C8C3DF1A9}" shapeId="0" xr:uid="{00000000-0006-0000-0200-00000E000000}">
      <text>
        <r>
          <rPr>
            <b/>
            <sz val="9"/>
            <color indexed="81"/>
            <rFont val="Tahoma"/>
            <family val="2"/>
          </rPr>
          <t>Scott:</t>
        </r>
        <r>
          <rPr>
            <sz val="9"/>
            <color indexed="81"/>
            <rFont val="Tahoma"/>
            <family val="2"/>
          </rPr>
          <t xml:space="preserve">
Insert subcategory 1:
 Title Search Expense Treated as Escrow Pass Through
Insert Subcategory 2: Title Search Expense Treated as Operating Revenue
</t>
        </r>
        <r>
          <rPr>
            <sz val="9"/>
            <color indexed="81"/>
            <rFont val="Tahoma"/>
            <family val="2"/>
          </rPr>
          <t xml:space="preserve">
</t>
        </r>
      </text>
    </comment>
    <comment ref="E97" authorId="0" guid="{4B5C4957-1A99-4984-BAE7-40399C245917}" shapeId="0" xr:uid="{00000000-0006-0000-0200-00000F000000}">
      <text>
        <r>
          <rPr>
            <b/>
            <sz val="9"/>
            <color indexed="81"/>
            <rFont val="Tahoma"/>
            <family val="2"/>
          </rPr>
          <t>Scott:</t>
        </r>
        <r>
          <rPr>
            <sz val="9"/>
            <color indexed="81"/>
            <rFont val="Tahoma"/>
            <family val="2"/>
          </rPr>
          <t xml:space="preserve">
Insert subcategory 1:
 Title Search Expense Treated as Escrow Pass Through
Insert Subcategory 2: Title Search Expense Treated as Operating Revenue
</t>
        </r>
        <r>
          <rPr>
            <sz val="9"/>
            <color indexed="81"/>
            <rFont val="Tahoma"/>
            <family val="2"/>
          </rPr>
          <t xml:space="preserve">
</t>
        </r>
      </text>
    </comment>
    <comment ref="E98" authorId="0" guid="{0E3EB64D-EB37-4DDD-BC54-056249B34194}" shapeId="0" xr:uid="{00000000-0006-0000-0200-000010000000}">
      <text>
        <r>
          <rPr>
            <b/>
            <sz val="9"/>
            <color indexed="81"/>
            <rFont val="Tahoma"/>
            <family val="2"/>
          </rPr>
          <t>Scott:</t>
        </r>
        <r>
          <rPr>
            <sz val="9"/>
            <color indexed="81"/>
            <rFont val="Tahoma"/>
            <family val="2"/>
          </rPr>
          <t xml:space="preserve">
Exams not purchased as stand alone. Remove line.</t>
        </r>
        <r>
          <rPr>
            <sz val="9"/>
            <color indexed="81"/>
            <rFont val="Tahoma"/>
            <family val="2"/>
          </rPr>
          <t xml:space="preserve">
</t>
        </r>
      </text>
    </comment>
    <comment ref="E100" authorId="0" guid="{663F29B4-9CEF-436A-8698-16471F1F459A}" shapeId="0" xr:uid="{00000000-0006-0000-0200-000011000000}">
      <text>
        <r>
          <rPr>
            <b/>
            <sz val="9"/>
            <color indexed="81"/>
            <rFont val="Tahoma"/>
            <family val="2"/>
          </rPr>
          <t>Scott:</t>
        </r>
        <r>
          <rPr>
            <sz val="9"/>
            <color indexed="81"/>
            <rFont val="Tahoma"/>
            <family val="2"/>
          </rPr>
          <t xml:space="preserve">
This will help clear up closing software costs lumped into line 81
</t>
        </r>
        <r>
          <rPr>
            <b/>
            <sz val="9"/>
            <color indexed="81"/>
            <rFont val="Tahoma"/>
            <family val="2"/>
          </rPr>
          <t>Scott:</t>
        </r>
        <r>
          <rPr>
            <sz val="9"/>
            <color indexed="81"/>
            <rFont val="Tahoma"/>
            <family val="2"/>
          </rPr>
          <t xml:space="preserve">
Recommend breaking down categories
64A - Non-Title Software (i.e. operational accounting, Microsoft programs/suite, Microsoft 365, Marketing  software
64B - Title related closing software (i.e. closing software fees, portal fees, title production)</t>
        </r>
      </text>
    </comment>
    <comment ref="E105" authorId="0" guid="{E4EC7475-CE05-4A42-AF14-2BABABB510B3}" shapeId="0" xr:uid="{E46F4CD0-A55B-4773-91CE-16DF93AD40CA}">
      <text>
        <r>
          <rPr>
            <b/>
            <sz val="9"/>
            <color indexed="81"/>
            <rFont val="Tahoma"/>
            <family val="2"/>
          </rPr>
          <t>Scott:</t>
        </r>
        <r>
          <rPr>
            <sz val="9"/>
            <color indexed="81"/>
            <rFont val="Tahoma"/>
            <family val="2"/>
          </rPr>
          <t xml:space="preserve">
Recommend seperating to 2 lines 69A for Operating and 69B for Escrow</t>
        </r>
      </text>
    </comment>
    <comment ref="E112" authorId="0" guid="{833515D5-08AB-43F6-8AA6-CEDC9F6A4FCB}" shapeId="0" xr:uid="{66A0E39B-7E00-49AB-997F-2059E1BA717B}">
      <text>
        <r>
          <rPr>
            <b/>
            <sz val="9"/>
            <color indexed="81"/>
            <rFont val="Tahoma"/>
            <family val="2"/>
          </rPr>
          <t>Scott:</t>
        </r>
        <r>
          <rPr>
            <sz val="9"/>
            <color indexed="81"/>
            <rFont val="Tahoma"/>
            <family val="2"/>
          </rPr>
          <t xml:space="preserve">
Recommend seperating title vs. non-title
</t>
        </r>
        <r>
          <rPr>
            <b/>
            <sz val="9"/>
            <color indexed="81"/>
            <rFont val="Tahoma"/>
            <family val="2"/>
          </rPr>
          <t>Scott:</t>
        </r>
        <r>
          <rPr>
            <sz val="9"/>
            <color indexed="81"/>
            <rFont val="Tahoma"/>
            <family val="2"/>
          </rPr>
          <t xml:space="preserve">
73A - Title
73B - Non-Title</t>
        </r>
      </text>
    </comment>
    <comment ref="E113" authorId="0" guid="{D458C208-9094-4763-B1CF-9498D185E04D}" shapeId="0" xr:uid="{9378315A-E057-4AF1-A782-472E2904FA64}">
      <text>
        <r>
          <rPr>
            <b/>
            <sz val="9"/>
            <color indexed="81"/>
            <rFont val="Tahoma"/>
            <family val="2"/>
          </rPr>
          <t>Scott:</t>
        </r>
        <r>
          <rPr>
            <sz val="9"/>
            <color indexed="81"/>
            <rFont val="Tahoma"/>
            <family val="2"/>
          </rPr>
          <t xml:space="preserve">
Recommend seperating to 2 lines 74A for Operating and 74B for Escrow</t>
        </r>
      </text>
    </comment>
    <comment ref="E120" authorId="0" guid="{2B5F71F1-A2A3-4626-9C64-734E5056AC79}" shapeId="0" xr:uid="{C1AB3FEC-9D62-4817-A255-893BE8ECEC46}">
      <text>
        <r>
          <rPr>
            <b/>
            <sz val="9"/>
            <color indexed="81"/>
            <rFont val="Tahoma"/>
            <family val="2"/>
          </rPr>
          <t>Scott:</t>
        </r>
        <r>
          <rPr>
            <sz val="9"/>
            <color indexed="81"/>
            <rFont val="Tahoma"/>
            <family val="2"/>
          </rPr>
          <t xml:space="preserve">
o Miscellaneous (the largest single expense item after Compensation) should be expanded into categories that can be allocated to title and non-title services in a fashion superior to revenue.
 For example: 
• A. Estoppel 
• B. Recording Fees (which are title services)
• C. Office Expense (including Supplies, Postage and Delivery, Telephone and Equipment) which should be allocated based on ‘payroll’ as defined by Schedule B
• D. Any others with unique characteristics.
• E. Miscellaneous (anything else)</t>
        </r>
      </text>
    </comment>
    <comment ref="E136" authorId="0" guid="{A0CE8F7B-98EE-482A-9F2B-5511F4A947E5}" shapeId="0" xr:uid="{00000000-0006-0000-0200-000012000000}">
      <text>
        <r>
          <rPr>
            <b/>
            <sz val="9"/>
            <color indexed="81"/>
            <rFont val="Tahoma"/>
            <family val="2"/>
          </rPr>
          <t>Scott:</t>
        </r>
        <r>
          <rPr>
            <sz val="9"/>
            <color indexed="81"/>
            <rFont val="Tahoma"/>
            <family val="2"/>
          </rPr>
          <t xml:space="preserve">
What about cyber insurance?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author>
  </authors>
  <commentList>
    <comment ref="B6" authorId="0" guid="{49CFF2BF-B0B2-4B4D-BD2D-6E57926E94E3}" shapeId="0" xr:uid="{AEDE84E2-E1ED-4598-BAB5-8992D14D3CF3}">
      <text>
        <r>
          <rPr>
            <b/>
            <sz val="9"/>
            <color indexed="81"/>
            <rFont val="Tahoma"/>
            <family val="2"/>
          </rPr>
          <t>Scott:</t>
        </r>
        <r>
          <rPr>
            <sz val="9"/>
            <color indexed="81"/>
            <rFont val="Tahoma"/>
            <family val="2"/>
          </rPr>
          <t xml:space="preserve">
Titles in this row need to be corrected: A, B, C, etc.
</t>
        </r>
      </text>
    </comment>
    <comment ref="G7" authorId="0" guid="{7D1F2CA3-DA6A-4945-83E9-FEFA88F48B60}" shapeId="0" xr:uid="{1987BADA-D161-43D8-A219-51BC88835B3A}">
      <text>
        <r>
          <rPr>
            <b/>
            <sz val="9"/>
            <color indexed="81"/>
            <rFont val="Tahoma"/>
            <family val="2"/>
          </rPr>
          <t>Scott:</t>
        </r>
        <r>
          <rPr>
            <sz val="9"/>
            <color indexed="81"/>
            <rFont val="Tahoma"/>
            <family val="2"/>
          </rPr>
          <t xml:space="preserve">
Remove this column. Information collected in Underwriters Data Call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Scott</author>
  </authors>
  <commentList>
    <comment ref="D13" authorId="0" guid="{D0295D3E-4BF6-4D76-BCCD-1B636F990189}" shapeId="0" xr:uid="{00000000-0006-0000-0400-000001000000}">
      <text>
        <r>
          <rPr>
            <b/>
            <sz val="9"/>
            <color indexed="81"/>
            <rFont val="Tahoma"/>
            <family val="2"/>
          </rPr>
          <t>Scott:</t>
        </r>
        <r>
          <rPr>
            <sz val="9"/>
            <color indexed="81"/>
            <rFont val="Tahoma"/>
            <family val="2"/>
          </rPr>
          <t xml:space="preserve">
GREY THESE COLUMNS. TOO CONFUSING.
</t>
        </r>
      </text>
    </comment>
    <comment ref="B60" authorId="0" guid="{8222B0EF-EED1-4D5E-A369-2FFA697A445B}" shapeId="0" xr:uid="{6A1AC199-E2B7-44A4-8EEA-C292EFB17056}">
      <text>
        <r>
          <rPr>
            <b/>
            <sz val="9"/>
            <color indexed="81"/>
            <rFont val="Tahoma"/>
            <family val="2"/>
          </rPr>
          <t>Scott:</t>
        </r>
        <r>
          <rPr>
            <sz val="9"/>
            <color indexed="81"/>
            <rFont val="Tahoma"/>
            <family val="2"/>
          </rPr>
          <t xml:space="preserve">
New Section VI for Consumer Protection
</t>
        </r>
        <r>
          <rPr>
            <b/>
            <sz val="9"/>
            <color indexed="81"/>
            <rFont val="Tahoma"/>
            <family val="2"/>
          </rPr>
          <t>Scott:</t>
        </r>
        <r>
          <rPr>
            <sz val="9"/>
            <color indexed="81"/>
            <rFont val="Tahoma"/>
            <family val="2"/>
          </rPr>
          <t xml:space="preserve">
A, B, C are examples</t>
        </r>
      </text>
    </comment>
    <comment ref="B64" authorId="0" guid="{998F7D32-7375-4334-BFB1-F93FF3F31AF7}" shapeId="0" xr:uid="{C9A10364-DB22-4990-8A7C-1A300A517876}">
      <text>
        <r>
          <rPr>
            <b/>
            <sz val="9"/>
            <color indexed="81"/>
            <rFont val="Tahoma"/>
            <family val="2"/>
          </rPr>
          <t>Scott:</t>
        </r>
        <r>
          <rPr>
            <sz val="9"/>
            <color indexed="81"/>
            <rFont val="Tahoma"/>
            <family val="2"/>
          </rPr>
          <t xml:space="preserve">
New Section VI for Consumer Protection
A, B, C are examples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Scott</author>
  </authors>
  <commentList>
    <comment ref="C5" authorId="0" guid="{2A6FB756-48D1-4FF9-AE6F-B2F12B5ED2D5}" shapeId="0" xr:uid="{ECEF1436-34D3-4B0E-994F-05A7C2FBF464}">
      <text>
        <r>
          <rPr>
            <b/>
            <sz val="9"/>
            <color indexed="81"/>
            <rFont val="Tahoma"/>
            <family val="2"/>
          </rPr>
          <t>Scott:</t>
        </r>
        <r>
          <rPr>
            <sz val="9"/>
            <color indexed="81"/>
            <rFont val="Tahoma"/>
            <family val="2"/>
          </rPr>
          <t xml:space="preserve">
Recommend removing Schedule 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Scott</author>
  </authors>
  <commentList>
    <comment ref="C5" authorId="0" guid="{4F3B99DD-8734-450E-9F47-732764823C84}" shapeId="0" xr:uid="{7698F5CA-CCBC-4BB0-9477-8D5C119626B9}">
      <text>
        <r>
          <rPr>
            <b/>
            <sz val="9"/>
            <color indexed="81"/>
            <rFont val="Tahoma"/>
            <family val="2"/>
          </rPr>
          <t>Scott:</t>
        </r>
        <r>
          <rPr>
            <sz val="9"/>
            <color indexed="81"/>
            <rFont val="Tahoma"/>
            <family val="2"/>
          </rPr>
          <t xml:space="preserve">
Recommend removing Schedule C
</t>
        </r>
      </text>
    </comment>
  </commentList>
</comments>
</file>

<file path=xl/sharedStrings.xml><?xml version="1.0" encoding="utf-8"?>
<sst xmlns="http://schemas.openxmlformats.org/spreadsheetml/2006/main" count="1482" uniqueCount="935">
  <si>
    <t>VERSION</t>
  </si>
  <si>
    <t xml:space="preserve">If you need any assistance during the filing process, </t>
  </si>
  <si>
    <t>please contact the Office at</t>
  </si>
  <si>
    <t>Required Data Field Complete?</t>
  </si>
  <si>
    <t>Alabama</t>
  </si>
  <si>
    <t>Alaska</t>
  </si>
  <si>
    <t>American Samoa</t>
  </si>
  <si>
    <t>Arizona</t>
  </si>
  <si>
    <t>Arkansas</t>
  </si>
  <si>
    <t>California</t>
  </si>
  <si>
    <t>Colorado</t>
  </si>
  <si>
    <t>Connecticut</t>
  </si>
  <si>
    <t>Delaware</t>
  </si>
  <si>
    <t>District of Columbia</t>
  </si>
  <si>
    <t>Florida</t>
  </si>
  <si>
    <t>Georgia</t>
  </si>
  <si>
    <t>Guam</t>
  </si>
  <si>
    <t>Hawaii</t>
  </si>
  <si>
    <t>Illinois</t>
  </si>
  <si>
    <t>Indiana</t>
  </si>
  <si>
    <t>Iowa</t>
  </si>
  <si>
    <t>Kansas</t>
  </si>
  <si>
    <t>Kentucky</t>
  </si>
  <si>
    <t>Louisiana</t>
  </si>
  <si>
    <t>Maine</t>
  </si>
  <si>
    <t>Marshall Islands</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</si>
  <si>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</si>
  <si>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</si>
  <si>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</si>
  <si>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</si>
  <si>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</si>
  <si>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</si>
  <si>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</si>
  <si>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</si>
  <si>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</si>
  <si>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</si>
  <si>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</si>
  <si>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</si>
  <si>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</si>
  <si>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</si>
  <si>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</si>
  <si>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</si>
  <si>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</si>
  <si>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</si>
  <si>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</si>
  <si>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Palau</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</si>
  <si>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</si>
  <si>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</si>
  <si>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</si>
  <si>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</si>
  <si>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</si>
  <si>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</si>
  <si>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</si>
  <si>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</si>
  <si>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</si>
  <si>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</si>
  <si>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</si>
  <si>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</si>
  <si>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</si>
  <si>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</si>
  <si>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</si>
  <si>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Federated States of Micronesia</t>
  </si>
  <si>
    <t xml:space="preserve">VALIDATION CHECKS </t>
  </si>
  <si>
    <t>N/A</t>
  </si>
  <si>
    <t>Line_No</t>
  </si>
  <si>
    <t>Column F</t>
  </si>
  <si>
    <t>State</t>
  </si>
  <si>
    <t>Percentage_Performed</t>
  </si>
  <si>
    <t xml:space="preserve"> </t>
  </si>
  <si>
    <t>Enter abstract/search income only for which the reporting entity did not actually issued or intended to issue a policy.</t>
  </si>
  <si>
    <t xml:space="preserve">Enter investment income during the reporting period. </t>
  </si>
  <si>
    <t>2a</t>
  </si>
  <si>
    <t>Insert Firm name or individual agent's name</t>
  </si>
  <si>
    <t xml:space="preserve">Insert Firm name or individual agent's name
</t>
  </si>
  <si>
    <t xml:space="preserve"> Insert Firm Name</t>
  </si>
  <si>
    <t>Enter Federal Tax ID (or SSN for individual)</t>
  </si>
  <si>
    <t>Enter reporting entity's NAIC Company Code</t>
  </si>
  <si>
    <t>Enter  First, Middle Initial and Last name of person responsible for completing this report</t>
  </si>
  <si>
    <t>Enter Phone number of person responsible for completing this report</t>
  </si>
  <si>
    <t>Enter E-mail address of person responsible for completing this report</t>
  </si>
  <si>
    <t xml:space="preserve"> Check only  box 18.</t>
  </si>
  <si>
    <t>Title Only: Check this box if the reporting entity/person provides title insurance products, but does not perform closings</t>
  </si>
  <si>
    <t xml:space="preserve">Title Only: Check this box if the reporting entity/person provides title insurance products, but does not perform closings
</t>
  </si>
  <si>
    <t xml:space="preserve">Enter the State of domicile or residence ('home' state) for the reporting entity or individual (use Standard State Abbreviation)
</t>
  </si>
  <si>
    <r>
      <t>Enter the State of domicile or residence ('home' state) for the reporting entity (use Standard State Abbreviation)</t>
    </r>
    <r>
      <rPr>
        <sz val="11"/>
        <color indexed="10"/>
        <rFont val="Calibri"/>
        <family val="2"/>
      </rPr>
      <t/>
    </r>
  </si>
  <si>
    <t>Do not report a number for closings on locations in other states that are effectuated in Florida. Only report a number if an office is physically located in another state.</t>
  </si>
  <si>
    <t>Include all title insurance-related business, including searches for title insurance and closings. Do not include non-title insurance-related business, such as title reports and closings for which no title insurance policy is intended too be issued.</t>
  </si>
  <si>
    <t>NOTE: This line is only for multi-state operations and direct operations who may allocate non-title insurance FTE for certain support services. December 31 data for single state agents will be captured at the beginning of the following year.</t>
  </si>
  <si>
    <r>
      <t xml:space="preserve">Enter number of licensed employees (by FTE, or Full Time Equivalent) as of the last day of the reporting period indicated </t>
    </r>
    <r>
      <rPr>
        <strike/>
        <sz val="11"/>
        <color indexed="10"/>
        <rFont val="Calibri"/>
        <family val="2"/>
      </rPr>
      <t/>
    </r>
  </si>
  <si>
    <t>NOTE: This line is only for multi-state operations and direct operations, who may allocate non-title insurance FTE for certain support services.</t>
  </si>
  <si>
    <t>Enter total number of title insurance orders for title commitments/policies opened in reporting period.</t>
  </si>
  <si>
    <t>Enter total number of orders completed in reporting period, including orders for which no policy was issued but for which a policy was originally intended to be issued.</t>
  </si>
  <si>
    <t xml:space="preserve">Enter total number of title insurance policies issued in reporting period. All policies insuring title to real property must also be classified as either residential or non-residential below.  </t>
  </si>
  <si>
    <t>From line 32, enter number of policies that were classified as residential.  "Residential policies"  mean title insurance policies that insure the title to real property having a house, individual condominium unit, mobile home permanently affixed to real estate, or other dwelling unit intended principally for the occupancy of from one to four (1–4) families, but does not include multi-family structures intended for the use of 5+ families, undeveloped lots, or real estate intended principally for business, commercial, industrial, religious, educational or agricultural purposes even if some portion of the real estate is used for residential purposes.</t>
  </si>
  <si>
    <t xml:space="preserve">From line 32, enter number of policies that were classified as residential.  "Residential policies"  mean title insurance policies that insure the title to real property having a house, individual condominium unit, mobile home permanently affixed to real estate, or other dwelling unit intended principally for the occupancy of from one to four (1–4) families, but does not include multi-family structures intended for the use of 5+ families, undeveloped lots, or real estate intended principally for business, commercial, industrial, religious, educational or agricultural purposes even if some portion of the real estate is used for residential purposes.
</t>
  </si>
  <si>
    <t>A closing transaction completed is when an agent is acting as a settlement agent throughout the closing process.</t>
  </si>
  <si>
    <t xml:space="preserve">Enter total number of closing transactions completed during the reporting period.
</t>
  </si>
  <si>
    <t>Enter total amount of gross title insurance premium written in the reporting period for all underwriters.</t>
  </si>
  <si>
    <t>Amount of closing services income during the reporting period.</t>
  </si>
  <si>
    <t>Amount of title search income during the reporting period.</t>
  </si>
  <si>
    <t>Amounts charged a 3rd party for search services should be included here.</t>
  </si>
  <si>
    <t>If applicable, income for cancelled orders should include cancelled title insurance orders.</t>
  </si>
  <si>
    <t>Enter income from such non-title insurance products as O&amp;E reports  not more specifically reported elsewhere on this report.</t>
  </si>
  <si>
    <t xml:space="preserve">Enter all other income not reported above. </t>
  </si>
  <si>
    <t xml:space="preserve">Enter the amounts paid for employee compensation otherwise reported for all W-2 employees during the reporting period. "Employee compensation" includes salaries, bonus, commissions, overtime, pay while on leave, dismissal allowance and other similar items paid to employees. </t>
  </si>
  <si>
    <t>Enter amounts paid to 1099 and non-1099 contractors during the reporting period.</t>
  </si>
  <si>
    <t>This category includes marketing contracts, any management contract or any other contract with a person or entity connected with an owner or investor in the agency.</t>
  </si>
  <si>
    <t xml:space="preserve">Include separate fees paid to corporate directors beyond normal compensation paid to them as officers or employees of the agency. Do not include travel expenses, which should be included under Travel and Lodging Expenses.
</t>
  </si>
  <si>
    <t xml:space="preserve">Enter fees paid to corporate directors during the reporting period. Do not include travel expenses, which should be included under Travel and Lodging Expenses.
</t>
  </si>
  <si>
    <t>Real estate depreciation</t>
  </si>
  <si>
    <t xml:space="preserve">Enter the amount of total real estate depreciation taken on real property during the reporting period.
</t>
  </si>
  <si>
    <t xml:space="preserve">Enter any interest paid during the reporting period other than mortgage interest on real property 
</t>
  </si>
  <si>
    <t>Abstract/search fees paid to other entities, including courthouse fees and MERS access fees, during the reporting period.</t>
  </si>
  <si>
    <t>This category applies to purchases of stand-alone examinations from third parties.</t>
  </si>
  <si>
    <t xml:space="preserve">A "non-title- insurance title product" is any product produced by the reporting agent which is intended for some use other than a title insurance commitment or policy.  Examples of a non-insurance product are Ownership and Encumbrance reports (O&amp;Es), property profiles, abstracts, opinions, guarantees, etc. Do not include any items counted on Lines 32 a) or b). Do not include payroll expense or any expense reported elsewhere.
</t>
  </si>
  <si>
    <t>Enter expenses incurred during the reporting period incurred in producing non-title insurance products that are not reported elsewhere.</t>
  </si>
  <si>
    <t>Include the names of software venders used.</t>
  </si>
  <si>
    <t xml:space="preserve">Limit this amount to actual lease expense incurred during the reporting period 
</t>
  </si>
  <si>
    <t>Enter actual expense incurred during the reporting period</t>
  </si>
  <si>
    <t>Include travel and lodging expense for association events in this line</t>
  </si>
  <si>
    <t xml:space="preserve">This category includes charge-offs for accounts receivable and expenses not recovered for canceled orders </t>
  </si>
  <si>
    <t>Enter amounts paid in fines and penalties  during the reporting period.</t>
  </si>
  <si>
    <t>Include PAC donations in this line</t>
  </si>
  <si>
    <t xml:space="preserve">Enter amounts paid in political donations  during the reporting period.
</t>
  </si>
  <si>
    <t>Enter amounts paid in association fees and contributions during the reporting period.</t>
  </si>
  <si>
    <t>Enter amounts paid in lobbying expenses during the reporting period.</t>
  </si>
  <si>
    <t>Enter amounts paid in mandatory file storage expenses during the reporting period.</t>
  </si>
  <si>
    <t>This line will automatically total.</t>
  </si>
  <si>
    <t xml:space="preserve">NOTE: For lines 83 through 88 do NOT include legal expenses incurred as a result of claim investigation or settlement of reporting entity Title Losses.  Enter legal expenses on line 87
 Title error losses  are losses arising out of errors in performing primary title services as defined in 627. 7711 as "determining insurability in accordance with sound underwriting practices based upon evaluation of a reasonable title search or a search of the records of a Uniform Commercial Code filing office and such other information as may be necessary, determination and clearance of underwriting objections and requirements to eliminate risk, preparation and issuance of a title insurance commitment setting forth the requirements to insure, and preparation and issuance of the policy. Such services do not include closing services or title searches, for which a separate charge or separate charges may be made." They may include errors arising out of the recording of deeds and the paying of taxes.
</t>
  </si>
  <si>
    <t xml:space="preserve">NOTE: If reporting agency opens a new file for each loss event (a "title loss file"), enter the total number of loss files opened during the reporting period.  If agency does not open a new file, enter the total number of loss events received during the reporting period.  Include loss events received (or files open) regardless of whether they were sent to an underwriter for resolution
</t>
  </si>
  <si>
    <t xml:space="preserve"> Do not report losses from search or closing services on this line.</t>
  </si>
  <si>
    <t xml:space="preserve">NOTE: A "closing error loss" is any loss paid resulting from errors in performing  closing services, such as fees paid to re-record documents. Closing services are defined in 627.7711 as  "services performed by a licensed title insurer, title insurance agent or agency, or attorney agent in the agent’s or agency’s capacity as such, including, but not limited to, preparing documents necessary to close the transaction, conducting the closing, or handling the disbursing of funds related to the closing in a real estate closing transaction in which a title insurance commitment or policy is to be issued."
</t>
  </si>
  <si>
    <t>Do not include amounts listed on line 84 as Closing Error  Losses.</t>
  </si>
  <si>
    <t>Enter total cost of  transactions in which a policy was intended to be issued but was not issued for any reason.</t>
  </si>
  <si>
    <t>Enter the amount of federal income taxes incurred for reporting period.</t>
  </si>
  <si>
    <t>Net Worth</t>
  </si>
  <si>
    <t xml:space="preserve">Enter net worth from the agency's balance sheet, which is required for the office to comply with s. 627.782, That statute requires the Financial Services Commission to "give due consideration to a reasonable margin for underwriting profit and contingencies, including contingent liability under s. 627.7865, sufficient to allow title insurers, agents, and agencies to earn a rate of return on their capital that will attract and retain adequate capital investment in the title insurance business . . . ."
</t>
  </si>
  <si>
    <t>Enter the agency's net worth from the balance sheet.</t>
  </si>
  <si>
    <t>Florida Office of Insurance Regulation</t>
  </si>
  <si>
    <t>If you have any questions during your submission process, please contact</t>
  </si>
  <si>
    <t>https://apps8.fldfs.com/DCAM/Logon.aspx</t>
  </si>
  <si>
    <t xml:space="preserve">2. When items are done simultaneously, assign 50% of hours to each item (for example, when documents are examined as part of the search).
</t>
  </si>
  <si>
    <t>Rebate 
Amount</t>
  </si>
  <si>
    <t>Direct Agency Losses
Paid</t>
  </si>
  <si>
    <t>Fraud
Losses
(Non-CPL) Paid</t>
  </si>
  <si>
    <t>Direct
Premium</t>
  </si>
  <si>
    <t>Total Direct Premium and  Rebate Amounts</t>
  </si>
  <si>
    <t>INSTRUCTIONS</t>
  </si>
  <si>
    <t>Employee_Last_Name</t>
  </si>
  <si>
    <t>Employee_First_Name</t>
  </si>
  <si>
    <t>2b</t>
  </si>
  <si>
    <t>3a</t>
  </si>
  <si>
    <t>3b</t>
  </si>
  <si>
    <t>3c</t>
  </si>
  <si>
    <t>3d</t>
  </si>
  <si>
    <t>3e</t>
  </si>
  <si>
    <t>3f</t>
  </si>
  <si>
    <t>3g</t>
  </si>
  <si>
    <t>3h</t>
  </si>
  <si>
    <t>3i</t>
  </si>
  <si>
    <t>3j</t>
  </si>
  <si>
    <t>3k</t>
  </si>
  <si>
    <t>3l</t>
  </si>
  <si>
    <t>3m</t>
  </si>
  <si>
    <t>3m1</t>
  </si>
  <si>
    <t>3m2</t>
  </si>
  <si>
    <t>3m3</t>
  </si>
  <si>
    <t>3m4</t>
  </si>
  <si>
    <t>3m5</t>
  </si>
  <si>
    <t>3m6</t>
  </si>
  <si>
    <t>3m7</t>
  </si>
  <si>
    <t>3m8</t>
  </si>
  <si>
    <t>3m9</t>
  </si>
  <si>
    <t>3m10</t>
  </si>
  <si>
    <t>3m11</t>
  </si>
  <si>
    <t>F.  Uncovering and evaluating legal proceedings in process</t>
  </si>
  <si>
    <t xml:space="preserve">A.  Obtaining releases on liens and mortgage </t>
  </si>
  <si>
    <t>3n</t>
  </si>
  <si>
    <t>3o</t>
  </si>
  <si>
    <t>4a</t>
  </si>
  <si>
    <t>4b</t>
  </si>
  <si>
    <t>4c</t>
  </si>
  <si>
    <t>4d</t>
  </si>
  <si>
    <t>4e</t>
  </si>
  <si>
    <t>4f</t>
  </si>
  <si>
    <t>4g</t>
  </si>
  <si>
    <t>4g1</t>
  </si>
  <si>
    <t>4g2</t>
  </si>
  <si>
    <t>4g3</t>
  </si>
  <si>
    <t>4g4</t>
  </si>
  <si>
    <t xml:space="preserve">B.  Take measures to avoid Closing Protection Letter claims </t>
  </si>
  <si>
    <t>5a</t>
  </si>
  <si>
    <t>5b</t>
  </si>
  <si>
    <t>5c</t>
  </si>
  <si>
    <t>5d</t>
  </si>
  <si>
    <t>5e</t>
  </si>
  <si>
    <t>5f</t>
  </si>
  <si>
    <t>5g</t>
  </si>
  <si>
    <t>5h</t>
  </si>
  <si>
    <r>
      <t xml:space="preserve">I.  </t>
    </r>
    <r>
      <rPr>
        <sz val="7"/>
        <color theme="1"/>
        <rFont val="Arial"/>
        <family val="2"/>
      </rPr>
      <t xml:space="preserve"> </t>
    </r>
    <r>
      <rPr>
        <sz val="13"/>
        <color theme="1"/>
        <rFont val="Arial"/>
        <family val="2"/>
      </rPr>
      <t>Verifying payment of property taxes</t>
    </r>
  </si>
  <si>
    <t>Total Premium (Including Underwriter's Portion)</t>
  </si>
  <si>
    <t>Number of 
Transactions</t>
  </si>
  <si>
    <t>Number of Transactions @ $25 Minimum Premium</t>
  </si>
  <si>
    <t>Number of 
Transactions $26 - $100 Premium</t>
  </si>
  <si>
    <t>Number of 
Transactions
$301 - $500 Premium</t>
  </si>
  <si>
    <t>Number of 
Transactions
over $500 Premium</t>
  </si>
  <si>
    <t>$0 - $100,000</t>
  </si>
  <si>
    <t>$100,001 - $1,000,000</t>
  </si>
  <si>
    <t>$1,000,001 - $5,000,000</t>
  </si>
  <si>
    <t>$5,000,001 - $10,000,000</t>
  </si>
  <si>
    <t>$10,000,001 - Unlimited</t>
  </si>
  <si>
    <t>$1,000,001 - $10,000,000</t>
  </si>
  <si>
    <t>Number of 
Transactions
$101 -  $300 Premium</t>
  </si>
  <si>
    <t>FMLP</t>
  </si>
  <si>
    <t>FMLP_1</t>
  </si>
  <si>
    <t>FMLP_2</t>
  </si>
  <si>
    <t>FMLP_3</t>
  </si>
  <si>
    <t>FMLP_4</t>
  </si>
  <si>
    <t>FMLP_5</t>
  </si>
  <si>
    <t>OPPL</t>
  </si>
  <si>
    <t>OPPL_1</t>
  </si>
  <si>
    <t>OPPL_2</t>
  </si>
  <si>
    <t>OPPL_3</t>
  </si>
  <si>
    <t>OPPL_4</t>
  </si>
  <si>
    <t>OPPL_5</t>
  </si>
  <si>
    <t>LPPL</t>
  </si>
  <si>
    <t>LPPL_1</t>
  </si>
  <si>
    <t>LPPL_2</t>
  </si>
  <si>
    <t>LPPL_3</t>
  </si>
  <si>
    <t>LPPL_4</t>
  </si>
  <si>
    <t>LPPL_5</t>
  </si>
  <si>
    <t>SMPL</t>
  </si>
  <si>
    <t>SMPL_1</t>
  </si>
  <si>
    <t>SMPL_2</t>
  </si>
  <si>
    <t>SMPL_3</t>
  </si>
  <si>
    <t>SMPL_4</t>
  </si>
  <si>
    <t>SMPL_5</t>
  </si>
  <si>
    <t>CLPL</t>
  </si>
  <si>
    <t>CLPL_1</t>
  </si>
  <si>
    <t>CLPL_2</t>
  </si>
  <si>
    <t>CLPL_3</t>
  </si>
  <si>
    <t>CLPL_4</t>
  </si>
  <si>
    <t>CLPL_5</t>
  </si>
  <si>
    <t>RLPR</t>
  </si>
  <si>
    <t>RLPR_1</t>
  </si>
  <si>
    <t>RLPR_2</t>
  </si>
  <si>
    <t>RLPR_3</t>
  </si>
  <si>
    <t>RLPR_4</t>
  </si>
  <si>
    <t>RLPN</t>
  </si>
  <si>
    <t>RLPN_1</t>
  </si>
  <si>
    <t>RLPN_2</t>
  </si>
  <si>
    <t>RLPN_3</t>
  </si>
  <si>
    <t>RLPN_4</t>
  </si>
  <si>
    <t>ROPL</t>
  </si>
  <si>
    <t>ROPL_1</t>
  </si>
  <si>
    <t>ROPL_2</t>
  </si>
  <si>
    <t>ROPL_3</t>
  </si>
  <si>
    <t>ROPL_4</t>
  </si>
  <si>
    <t>RLPL</t>
  </si>
  <si>
    <t>RLPL_1</t>
  </si>
  <si>
    <t>RLPL_2</t>
  </si>
  <si>
    <t>RLPL_3</t>
  </si>
  <si>
    <t>RLPL_4</t>
  </si>
  <si>
    <t>SLP_30</t>
  </si>
  <si>
    <t>SLP_30_1</t>
  </si>
  <si>
    <t>SLP_30_2</t>
  </si>
  <si>
    <t>SLP_30_3</t>
  </si>
  <si>
    <t>SLP_30_4</t>
  </si>
  <si>
    <t>SLP_30_5</t>
  </si>
  <si>
    <t>SLP_40</t>
  </si>
  <si>
    <t>SLP_40_1</t>
  </si>
  <si>
    <t>SLP_40_2</t>
  </si>
  <si>
    <t>SLP_40_3</t>
  </si>
  <si>
    <t>SLP_40_4</t>
  </si>
  <si>
    <t>SLP_40_5</t>
  </si>
  <si>
    <t>SLP_50</t>
  </si>
  <si>
    <t>SLP_50_1</t>
  </si>
  <si>
    <t>SLP_50_2</t>
  </si>
  <si>
    <t>SLP_50_3</t>
  </si>
  <si>
    <t>SLP_50_4</t>
  </si>
  <si>
    <t>SLP_50_5</t>
  </si>
  <si>
    <t>SLP_60</t>
  </si>
  <si>
    <t>SLP_60_1</t>
  </si>
  <si>
    <t>SLP_60_2</t>
  </si>
  <si>
    <t>SLP_60_3</t>
  </si>
  <si>
    <t>SLP_60_4</t>
  </si>
  <si>
    <t>SLP_60_5</t>
  </si>
  <si>
    <t>NHDP</t>
  </si>
  <si>
    <t>NHDP_1</t>
  </si>
  <si>
    <t>NHDP_2</t>
  </si>
  <si>
    <t>NHDP_3</t>
  </si>
  <si>
    <t>NHDP_4</t>
  </si>
  <si>
    <t>NHDP_5</t>
  </si>
  <si>
    <t>SIPL_Desc</t>
  </si>
  <si>
    <t>SIPL_1</t>
  </si>
  <si>
    <t>SIPL_2</t>
  </si>
  <si>
    <t>SIPL_3</t>
  </si>
  <si>
    <t>SIPL_4</t>
  </si>
  <si>
    <t>SIPL_5</t>
  </si>
  <si>
    <t xml:space="preserve">Tot_DP_Rebate </t>
  </si>
  <si>
    <t>I.  Search</t>
  </si>
  <si>
    <t>A.  Examining documents uncovered in title search</t>
  </si>
  <si>
    <t>B.  Isolating possible underwriting objections and requirements found in documents for in depth evaluation</t>
  </si>
  <si>
    <t xml:space="preserve">N.  Making decisions as to which exceptions to include in commitment and crafting their wording </t>
  </si>
  <si>
    <r>
      <t>M.</t>
    </r>
    <r>
      <rPr>
        <sz val="7"/>
        <color theme="1"/>
        <rFont val="Arial"/>
        <family val="2"/>
      </rPr>
      <t>     </t>
    </r>
    <r>
      <rPr>
        <sz val="13"/>
        <color theme="1"/>
        <rFont val="Arial"/>
        <family val="2"/>
      </rPr>
      <t>Reviewing complex title issues</t>
    </r>
  </si>
  <si>
    <t>A.  Ordering and evaluating survey</t>
  </si>
  <si>
    <t>B.  Ordering lien and mortgage payoff inquiries</t>
  </si>
  <si>
    <t>C.  Uncovering and evaluating liens</t>
  </si>
  <si>
    <t>D.  Uncovering and evaluating other covenants</t>
  </si>
  <si>
    <t>E.  Uncovering and evaluating judgments</t>
  </si>
  <si>
    <t>G.  Uncovering and evaluating HAO/Condominium assessments</t>
  </si>
  <si>
    <t>H.  Uncovering and evaluating boundary disputes</t>
  </si>
  <si>
    <t>J.  Evaluating vesting deed</t>
  </si>
  <si>
    <t>K.  Evaluating Easements</t>
  </si>
  <si>
    <r>
      <t xml:space="preserve">L.  </t>
    </r>
    <r>
      <rPr>
        <sz val="7"/>
        <color theme="1"/>
        <rFont val="Arial"/>
        <family val="2"/>
      </rPr>
      <t xml:space="preserve"> </t>
    </r>
    <r>
      <rPr>
        <sz val="13"/>
        <color theme="1"/>
        <rFont val="Arial"/>
        <family val="2"/>
      </rPr>
      <t>Reviewing Plats/CCRs</t>
    </r>
  </si>
  <si>
    <r>
      <t xml:space="preserve">O. </t>
    </r>
    <r>
      <rPr>
        <sz val="7"/>
        <color theme="1"/>
        <rFont val="Arial"/>
        <family val="2"/>
      </rPr>
      <t xml:space="preserve">  </t>
    </r>
    <r>
      <rPr>
        <sz val="13"/>
        <color theme="1"/>
        <rFont val="Arial"/>
        <family val="2"/>
      </rPr>
      <t>Making decisions as to which requirements to include in commitment and crafting their wording</t>
    </r>
  </si>
  <si>
    <t xml:space="preserve">       1.   Mineral rights</t>
  </si>
  <si>
    <t xml:space="preserve">       2.   Fissionable materials reserved to federal government</t>
  </si>
  <si>
    <t xml:space="preserve">       3.   Sovereign rights</t>
  </si>
  <si>
    <t xml:space="preserve">       4.   Tribal rights</t>
  </si>
  <si>
    <t xml:space="preserve">       5.   Riparian rights</t>
  </si>
  <si>
    <t xml:space="preserve">       6.   Probate</t>
  </si>
  <si>
    <t xml:space="preserve">       7.   Divorce</t>
  </si>
  <si>
    <t xml:space="preserve">       8.   Foreclosure</t>
  </si>
  <si>
    <t xml:space="preserve">       9.   Bankruptcy</t>
  </si>
  <si>
    <t xml:space="preserve">     10.  Short sales</t>
  </si>
  <si>
    <t xml:space="preserve">     11.  Reverse mortgage</t>
  </si>
  <si>
    <r>
      <t>IV.  Curative Efforts</t>
    </r>
    <r>
      <rPr>
        <sz val="13"/>
        <color theme="1"/>
        <rFont val="Arial"/>
        <family val="2"/>
      </rPr>
      <t xml:space="preserve">
       </t>
    </r>
    <r>
      <rPr>
        <b/>
        <i/>
        <sz val="13"/>
        <color theme="1"/>
        <rFont val="Arial"/>
        <family val="2"/>
      </rPr>
      <t>Includes the below functions:</t>
    </r>
  </si>
  <si>
    <r>
      <t xml:space="preserve">III.  Determination of Insurability
</t>
    </r>
    <r>
      <rPr>
        <sz val="13"/>
        <color theme="1"/>
        <rFont val="Arial"/>
        <family val="2"/>
      </rPr>
      <t xml:space="preserve">
       </t>
    </r>
    <r>
      <rPr>
        <b/>
        <i/>
        <sz val="13"/>
        <color theme="1"/>
        <rFont val="Arial"/>
        <family val="2"/>
      </rPr>
      <t>Includes the below functions:</t>
    </r>
  </si>
  <si>
    <r>
      <t>II.  Examination of Documents</t>
    </r>
    <r>
      <rPr>
        <sz val="13"/>
        <color theme="1"/>
        <rFont val="Arial"/>
        <family val="2"/>
      </rPr>
      <t xml:space="preserve">
       </t>
    </r>
    <r>
      <rPr>
        <b/>
        <i/>
        <sz val="13"/>
        <color theme="1"/>
        <rFont val="Arial"/>
        <family val="2"/>
      </rPr>
      <t>Includes the below functions:</t>
    </r>
  </si>
  <si>
    <t xml:space="preserve">B.  Curing defective instruments </t>
  </si>
  <si>
    <t xml:space="preserve">C.  Clearing physical property issues </t>
  </si>
  <si>
    <t xml:space="preserve">D.  Curing estate and family ownership issues </t>
  </si>
  <si>
    <t xml:space="preserve">E.  Curing legal description issues </t>
  </si>
  <si>
    <t xml:space="preserve">F.  Curing other issues discovered in Section III C above </t>
  </si>
  <si>
    <t>G.  Preparation and issuance of policy</t>
  </si>
  <si>
    <t xml:space="preserve">A.  Review and follow lender’s closing instructions </t>
  </si>
  <si>
    <t xml:space="preserve">C.  Review contract/title order for document preparation information </t>
  </si>
  <si>
    <t xml:space="preserve">D.  Prepare documents for closing </t>
  </si>
  <si>
    <t xml:space="preserve">E.  Conducting the closing </t>
  </si>
  <si>
    <t>G.  Escrow matters, including the handling of funds related to the closing</t>
  </si>
  <si>
    <t xml:space="preserve">F.  Execution of documents </t>
  </si>
  <si>
    <r>
      <t>V.  Closing</t>
    </r>
    <r>
      <rPr>
        <sz val="13"/>
        <color theme="1"/>
        <rFont val="Arial"/>
        <family val="2"/>
      </rPr>
      <t xml:space="preserve">
       </t>
    </r>
    <r>
      <rPr>
        <b/>
        <i/>
        <sz val="13"/>
        <color theme="1"/>
        <rFont val="Arial"/>
        <family val="2"/>
      </rPr>
      <t>Includes the below functions:</t>
    </r>
  </si>
  <si>
    <t xml:space="preserve">       1.  Verifying proper clearance of underwriting objections </t>
  </si>
  <si>
    <t xml:space="preserve">       2.  Verifying proper completion of underwriting requirements </t>
  </si>
  <si>
    <t xml:space="preserve">       4.  Deciding on which endorsements to attach to policy </t>
  </si>
  <si>
    <t>H.  File documents and Completion of Requirements to Perfect Instruments</t>
  </si>
  <si>
    <t>Columns to Right for Responding to Below Category Only</t>
  </si>
  <si>
    <t>Schedule B: Agent Activities</t>
  </si>
  <si>
    <t>A multi-state agent or agency is one that has an office in Florida and another office in at least one other state. A Florida agent that arranges insurance for property outside of Florida is not a multi-state agent.
Non-resident agents are included here.</t>
  </si>
  <si>
    <t>Enter underwriter's license number in Florida</t>
  </si>
  <si>
    <t xml:space="preserve">Indicate whether the agency or reporting individual is (16) independent (not owned or affiliated with an underwriter) or (17) underwriter affiliated (owned in whole or in part by an underwriter or co-owned in a holding company but not a direct branch operation). Check only one box.
</t>
  </si>
  <si>
    <t xml:space="preserve">Indicate whether the agency or reporting individual is (16) independent (not owned or affiliated with an underwriter) or (17) underwriter affiliated (owned in whole or in part by an underwriter or co-owned in a holding company but not a direct branch operation). Check only one box.
</t>
  </si>
  <si>
    <t>An  office of an underwriter where all producers are  direct employees of the underwriter.</t>
  </si>
  <si>
    <t>If agency is an affiliated business arrangement (common ownership with real estate brokerage, mortgage brokerage, or other referrer) enter "Y" and provide affiliated business names on Schedule A. Otherwise enter "N".</t>
  </si>
  <si>
    <t>If the underwriter is an affiliated business arrangement (common ownership with real estate brokerage, mortgage brokerage, or other referrer) enter "Y" and provide affiliated business names on Schedule A. Otherwise enter "N".</t>
  </si>
  <si>
    <t>Number of states in which Reporting Entity conducts title/closing business (list all states on Schedule A)</t>
  </si>
  <si>
    <t>Check the appropriate time for range of years agency has been performing the business of title insurance in Florida.</t>
  </si>
  <si>
    <t>N/A - Agencies which operate only in Florida should enter 100%</t>
  </si>
  <si>
    <t>Enter the portion of title insurance business written in Florida by dividing the gross premiums written in Florida (for all underwriters) by total gross premiums written (for all underwriters) in all states, expressed as a percentage.</t>
  </si>
  <si>
    <t xml:space="preserve">Enter the portion of title insurance business written in Florida by dividing the amount shown for Florida in Column 3 on Schedule T of the underwriter's Annual Statement for the reporting year by the amount shown on part 1b, line 1.1, column 1 on the Operations and Investment Exhibit of the underwriter's Annual Statement for the reporting year, expressed as a percentage.
</t>
  </si>
  <si>
    <t>Enter the Number of underwriter appointments, contracts, or agreements the reporting entity or person has with underwriters in Florida. On Schedule A, list all underwriters included in this number.</t>
  </si>
  <si>
    <t xml:space="preserve">Enter number of unallocated FTE as of December 31 in the reporting period.  Determine the unallocated FTE in Florida by multiplying the total amount of unallocated FTE in all states by the percentage of business performed in Florida (Line 24).
</t>
  </si>
  <si>
    <t>Enter number of unallocated FTE as of December 31 in the reporting period.  Determine the unallocated FTE in Florida by multiplying the total amount of unallocated FTE in all states by the percentage of business performed in Florida (Line 24).</t>
  </si>
  <si>
    <t>Enter number of licensed allocated employees (by FTE, or Full Time Equivalent) located in Florida as of the last day of the reporting period indicated.  Do not include unallocated FTE.</t>
  </si>
  <si>
    <t xml:space="preserve">Enter total number of title insurance orders for title commitments/policies opened in reporting period for Florida
</t>
  </si>
  <si>
    <t>Enter total number of title insurance orders for title commitments/policies opened in reporting period for Florida</t>
  </si>
  <si>
    <t xml:space="preserve">Enter total number of orders completed in reporting period for Florida, including orders for which no policy was issued but for which a policy was originally intended to be issued.
</t>
  </si>
  <si>
    <t>Enter total number of orders completed in reporting period for Florida, including orders for which no policy was issued but for which a policy was originally intended to be issued.</t>
  </si>
  <si>
    <t xml:space="preserve">Enter total number of title insurance policies issued in reporting period for Florida. All policies insuring title to real property must also be classified as either residential or non-residential below.  </t>
  </si>
  <si>
    <t xml:space="preserve">Enter the number of searches performed for parties other than reporting entity or individual (e.g., searches performed for another title entity) during the reporting period on properties in Florida </t>
  </si>
  <si>
    <t>Enter the number of searches purchased by the reporting entity or individual from another title entity during the reporting period for the purpose of the issuance of a title insurance policy in Florida. List the entity from which the searches are purchased in Schedule A.</t>
  </si>
  <si>
    <t>Enter the number of non-insurance title products produced by reporting entity  during the  reporting period on properties in Florida.</t>
  </si>
  <si>
    <t>Enter the number of non-insurance title products produced by reporting entity during the  reporting period on properties in Florida.</t>
  </si>
  <si>
    <t>Enter total number of transactions conducted during the reporting period in Florida in which a policy was intended to be issued but was not issued for any reason.</t>
  </si>
  <si>
    <t>Enter total amount of gross title insurance premium written in the reporting period for all underwriters in Florida</t>
  </si>
  <si>
    <t xml:space="preserve">Enter total amount of gross title insurance premium written in the reporting year in Florida. This amount is also shown on the underwriters Annual Statement for the reporting year, Schedule T, Column 3 for Florida.
</t>
  </si>
  <si>
    <t>Amount of closing services income during the reporting period in Florida.</t>
  </si>
  <si>
    <t>Enter investment income during the reporting period. Include all investment income identifiable solely to Florida. If the reporting entity does business in more than one state, non-identifiable amounts should be allocated based upon the percentage of reporting state business (Line 24).</t>
  </si>
  <si>
    <t xml:space="preserve">Enter investment income during the reporting period.  This amount should equal that proportion of the amount shown on NAIC AS Form "Operations &amp; Investment Exhibit - Statement of Income" -  Line 9 equal to the proportion that premiums for Florida bear to the premiums from all states, and computed by dividing the amount shown for Florida in Column 3 on Schedule T of the underwriter's Annual Statement by the amount shown on  part 1b, line 1.1, column 1 on the Operations and Investment Exhibit of the  underwriter's Annual Statement. 
</t>
  </si>
  <si>
    <t>Enter income from such non-title insurance products as O&amp;E reports not more specifically reported elsewhere on this report and produced in Florida.</t>
  </si>
  <si>
    <t xml:space="preserve">Enter the amounts paid for employee compensation otherwise reported for all W-2 employees during the reporting period in Florida. "Employee compensation" includes salaries, bonus, commissions, overtime, pay while on leave, dismissal allowance and other similar items paid to employees.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</si>
  <si>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amounts paid to 1099 and non-1099 contractors during the reporting period in Florida.  For unallocated contract labor, (if applicable) determine the contract labor in Florida by multiplying the total amount of unallocated contract labor expense for all states by the percentage of business performed in Florida (Line 24).  Add this number to the allocated contract labor and report on the appropriate lines.</t>
  </si>
  <si>
    <t xml:space="preserve">Enter amounts paid to 1099 and non-1099 contractors during the reporting period in Florida.  For unallocated contract labor, (if applicable) determine the contract labor in Florida by multiplying the total amount of unallocated contract labor expense for all states by the percentage of business performed in Florida (Line 24).  Add this number to the allocated contract labor and report on the appropriate lines.
</t>
  </si>
  <si>
    <t xml:space="preserve">Total amount paid to third party employee leasing companies, including insurance premiums and other benefits, during the reporting period
</t>
  </si>
  <si>
    <t xml:space="preserve">Total amount paid to third party employee leasing companies, including insurance premiums and other benefits, during the reporting period in Florida
</t>
  </si>
  <si>
    <t xml:space="preserve">Enter amounts incurred for Payroll taxes during the reporting period for employees in Florida. </t>
  </si>
  <si>
    <t xml:space="preserve">Enter amounts incurred for Payroll taxes during the reporting period for employees in Florida.   If the reporting entity does business in more than one state, non-identifiable amounts should be allocated based upon the percentage of reporting state business (Line 24).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</si>
  <si>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employee benefits in the reporting period, not otherwise reported on line 50, for all W-2 employees other than owners and partners in Florida. </t>
  </si>
  <si>
    <t xml:space="preserve">Enter amounts  incurred for employee benefits in the reporting period, not otherwise reported on line 50, for all W-2 employees other than owners and partners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</si>
  <si>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employee benefits in the reporting period, not otherwise reported on line 50, for all W-2 employees other than owners and partners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</si>
  <si>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employee benefits in the reporting period, not otherwise reported on line 50, for all W-2 employees who are owners and partners in Florida. </t>
  </si>
  <si>
    <t xml:space="preserve">Enter amounts  incurred for employee benefits in the reporting period, not otherwise reported on line 50, for all W-2 employees who are owners and partners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</si>
  <si>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employee benefits in the reporting period, not otherwise reported on line 50 for all W-2 employees who are owners and partners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</si>
  <si>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fees paid to corporate directors during the reporting period pro-rated for Florida based on the percentage of premium written in Florida (Line 24). Do not include travel expenses, which should be included under Travel and Lodging Expenses.
</t>
  </si>
  <si>
    <t xml:space="preserve">Enter amounts incurred for Rent, utilities, permanently attached equipment, repairs, and any other occupancy cost, including mortgage interest and real estate taxes during the reporting period in Florida. </t>
  </si>
  <si>
    <t xml:space="preserve">Enter amounts  incurred for Rent, utilities, Permanently attached equipment, repairs, and occupancy cost, including mortgage interest and real estate taxes during the reporting period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</si>
  <si>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Rent, utilities, permanently attached equipment, repairs, and occupancy cost, including mortgage interest and real estate taxes  during the reporting period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</si>
  <si>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of total real estate depreciation taken on real property during the reporting period. For unallocated depreciation (if applicable) determine such depreciation in Florida by multiplying the total amount of such unallocated depreciation for all states by the percentage of business performed in Florida (Line 24).  Add this number to the such allocated depreciation and report on the appropriate lines 
</t>
  </si>
  <si>
    <t xml:space="preserve">Enter the amount of total real estate depreciation taken on real property during the reporting period. For unallocated depreciation, (if applicable) determine such depreciation in Florida by multiplying the total amount of such unallocated depreciation for all states by the percentage of business performed in Florida (Line 24).  Add this number to the such allocated depreciation and report on the appropriate lines 
</t>
  </si>
  <si>
    <t xml:space="preserve">Enter any interest paid during the reporting period other than mortgage interest on real property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</si>
  <si>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any interest paid during the reporting period other than mortgage interest on real property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</si>
  <si>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title plant maintenance or access fees during the reporting period in Florida. </t>
  </si>
  <si>
    <t xml:space="preserve">Enter amounts  incurred for title plant maintenance or access fees during the reporting period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</si>
  <si>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Abstract/search fees incurred to other entities, including courthouse fees and MERS access fees,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</si>
  <si>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Abstract/search fees  incurred to other entities, including courthouse fees and MERS access fees,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</si>
  <si>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Abstract/search fees paid to other entities or persons, including courthouse fees and MERS access fees, during the reporting period.</t>
  </si>
  <si>
    <t xml:space="preserve">Abstract/search fees incurred to other entities or persons, including courthouse fees and MERS access fees,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</si>
  <si>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Title examination fees paid to other entities or persons during the reporting period.</t>
  </si>
  <si>
    <t xml:space="preserve">Title examination fees  incurred to other entities or persons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</si>
  <si>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expenses incurred in Florida during the reporting period in producing non-title insurance products that are not reported elsewhere.</t>
  </si>
  <si>
    <t>Enter expenses incurred in Florida during the reporting period reducing non-title insurance products that are not reported elsewhere.</t>
  </si>
  <si>
    <t xml:space="preserve">Enter amounts incurred for Computer and software expenses during the reporting year in Florida. </t>
  </si>
  <si>
    <t xml:space="preserve">Enter amounts incurred for Computer and software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</si>
  <si>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incurred for Computer and software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</si>
  <si>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actual expense incurred during the reporting period in Florida </t>
  </si>
  <si>
    <t>Enter actual expense incurred during the reporting period in Florida</t>
  </si>
  <si>
    <t>Enter the amount incurred for business insurance costs during the reporting year in Florida.</t>
  </si>
  <si>
    <t xml:space="preserve">Enter the amount  incurred for business insurance costs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</si>
  <si>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incurred for business insurance costs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</si>
  <si>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business legal expenses incurred during the reporting year in Florida.</t>
  </si>
  <si>
    <t xml:space="preserve">Enter business legal expenses  incurred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</si>
  <si>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business legal expenses  incurred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</si>
  <si>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external accounting expenses incurred during the reporting year in Florida.</t>
  </si>
  <si>
    <t xml:space="preserve">Enter external accounting, auditing and examination expenses  incurred during the reporting year in Florida.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</si>
  <si>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the amount incurred for licenses, taxes, and other governmental fees incurred during the reporting year in Florida.</t>
  </si>
  <si>
    <t xml:space="preserve">Enter the amount incurred for licenses, taxes, and other governmental fees  incurred during the reporting year in Florida.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</si>
  <si>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incurred for licenses, taxes, and other governmental fees  incurred during the reporting year in Florida.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</si>
  <si>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the amount incurred for marketing,  sales, advertising, and promotional expenditures (if not included as employee expenses in lines 50-56) during the reporting year in Florida. Do not include travel and lodging expenses.</t>
  </si>
  <si>
    <t xml:space="preserve">Enter the amount incurred for marketing and sales expenditures (if not included as reimbursements in wages) during the reporting year in Florida. Do not include travel and lodging expenses.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</si>
  <si>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incurred for marketing and sales expenditures (if not included as reimbursements in wages) during the reporting year in Florida. Do not include travel and lodging expenses.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</si>
  <si>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incurred for travel and lodging expenses during the reporting year in Florida. </t>
  </si>
  <si>
    <t xml:space="preserve">Enter the amount incurred for travel and lodging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</si>
  <si>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incurred for travel and lodging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</si>
  <si>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the amount of education expenses paid during the reporting period for employees and owners located in Florida. Do not include travel and lodging expenses for education.</t>
  </si>
  <si>
    <t xml:space="preserve">Enter the amount of education expenses incurred during the reporting year in Florida. Do not include travel and lodging expenses for education.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</si>
  <si>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of education expenses incurred during the reporting year in Florida. Do not include travel and lodging expenses for education.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</si>
  <si>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the amount of unreimbursed Bank charges paid during the reporting period in Florida.</t>
  </si>
  <si>
    <t xml:space="preserve">Enter the amount of unreimbursed Bank charges incurred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</si>
  <si>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the amount of unreimbursed Bank charges incurred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</si>
  <si>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accounts receivable charge-offs and other expenses during the reporting period in Florida. </t>
  </si>
  <si>
    <t xml:space="preserve">Enter Accounts receivable charge-offs and other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</si>
  <si>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Accounts receivable charge-offs and other expenses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</si>
  <si>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paid in fines and penalties paid in Florida during the reporting period. For unallocated amounts, (if applicable) determine such amounts in Florida by multiplying the total amount of such unallocated amounts for all states by the percentage of business performed in Florida (Line 24).  Add this number to the such allocated amounts and report on the appropriate lines. 
</t>
  </si>
  <si>
    <t xml:space="preserve">Enter amounts paid in political donations paid in Florida during the reporting period. For unallocated amounts, (if applicable) determine such amounts in Florida by multiplying the total amount of such unallocated amounts for all states by the percentage of business performed in Florida (Line 24).  Add this number to the such allocated amounts and report on the appropriate lines. </t>
  </si>
  <si>
    <t xml:space="preserve">Enter amounts paid in political donations paid in Florida during the reporting period. For unallocated amounts, (if applicable) determine such amounts in Florida by multiplying the total amount of such unallocated amounts for all states by the percentage of business performed in Florida (Line 24).  Add this number to the such allocated amounts and report on the appropriate lines. 
</t>
  </si>
  <si>
    <t xml:space="preserve">Enter amounts paid in association fees and contributions during the reporting period. For unallocated amounts, (if applicable) determine such amounts in Florida by multiplying the total amount of such unallocated amounts for all states by the percentage of business performed in Florida (Line 24).  Add this number to the such allocated amounts and report on the appropriate lines 
</t>
  </si>
  <si>
    <t xml:space="preserve">Enter amounts paid in lobbying expenses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</si>
  <si>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paid in lobbying expenses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</si>
  <si>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paid in mandatory file storage expenses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</si>
  <si>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amounts paid in mandatory file storage expenses during the reporting period.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</si>
  <si>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miscellaneous expenses (e.g. office supplies) during the reporting period in Florida.</t>
  </si>
  <si>
    <t xml:space="preserve">Enter miscellaneous expenses (e.g. office supplies)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</si>
  <si>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miscellaneous expenses  (e.g. office supplies) during the reporting year in Florida. For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</si>
  <si>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total amount paid by the reporting entity, net of recoupment during the reporting period and in Florida that were not reimbursed by an underwriter or paid from the underwriter's policy loss reserves. Do not include search or closing losses otherwise reported on Lines 85 and 86.
</t>
  </si>
  <si>
    <t>Enter total amount paid by the reporting entity, net of recoupment during the reporting period and in Florida that were not reimbursed by an underwriter or paid from the underwriter's policy loss reserves. Do not include search or closing losses otherwise reported on Lines 85 and 86.</t>
  </si>
  <si>
    <t xml:space="preserve">Enter total amount of closing losses paid, net of recoupment, during the reporting period for closing transactions in Florida </t>
  </si>
  <si>
    <t>Enter total number (not dollar amount) of closing/escrow files that were short-funded during reporting period in Florida.</t>
  </si>
  <si>
    <t>Enter total amount of shortages, net of recoupment, on closing files funded during the reporting period in Florida.</t>
  </si>
  <si>
    <t>Enter total amount of losses paid during the reporting period in Florida resulting from abstracts or searches performed, not otherwise included in Line 82 or 83, not reimbursed by an underwriter or paid from the underwriter's policy loss reserves and not reimbursed from any other party.</t>
  </si>
  <si>
    <t>Enter total amount of losses paid during the reporting period in Florida resulting from abstracts or searches performed, not otherwise included in Line 82 or 83, or paid from the underwriter's policy loss reserves and not reimbursed from any other party.</t>
  </si>
  <si>
    <t>Enter total amount of loss-related legal expenses paid during the reporting period in Florida, not otherwise included in Line 68, and not reimbursed by an underwriter or paid from the underwriter's policy loss/expense  reserves.</t>
  </si>
  <si>
    <t>Enter total amount of loss-related legal expenses paid during the reporting period in Florida, not otherwise included in Line 68 and not paid from the underwriter's policy loss/expense  reserves.</t>
  </si>
  <si>
    <t>Enter total amount of all underwriter claims-related deductibles paid during the reporting period in Florida.</t>
  </si>
  <si>
    <t>Enter total cost of  transactions in which a policy was intended to be issued in Florida but was not issued for any reason.</t>
  </si>
  <si>
    <t>Enter total cost of  transactions in which a policy was intended to be issued  in Florida but was not issued for any reason.</t>
  </si>
  <si>
    <t xml:space="preserve">Enter total amount of E&amp;O insurance premiums paid during the reporting period in Florida. </t>
  </si>
  <si>
    <t xml:space="preserve">Enter total amount of E&amp;O insurance premiums paid during the reporting period in Florida. If the reporting entity does business in more than one state, non-identifiable amounts should be allocated based upon the percentage of reporting state business (Line 24).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</si>
  <si>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total amount of Fidelity/Surety Bond premiums paid during the reporting period in Florida. </t>
  </si>
  <si>
    <t xml:space="preserve">Enter total amount of Fidelity/Surety Bond premiums paid during the reporting period in Florida. If the reporting entity does business in more than one state, non-identifiable amounts should be allocated based upon the percentage of reporting state business (Line 24).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</si>
  <si>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 xml:space="preserve">Enter total amount of Fidelity/Surety Bond premiums paid during the reporting period in Florida. If the reporting entity does business in more than one state, non-identifiable amounts should be allocated based upon the percentage of reporting state business (Line 24). For such unallocated expenses, (if applicable) determine such expenses in Florida by multiplying the total amount of such unallocated expenses for all states by the percentage of business performed in Florida (Line 24).  Add this number to the such allocated expenses and report on the appropriate lines </t>
  </si>
  <si>
    <t>Enter the amount of federal income tax incurred for the reporting period in Florida calculated using the effective tax rate from the reporting entities tax return for the reporting year, multiplied by line 24.</t>
  </si>
  <si>
    <t xml:space="preserve">Enter the amount of federal income tax incurred for the reporting period in Florida calculated using the effective tax rate from the reporting entities tax return for the reporting year, multiplied by line 24.
</t>
  </si>
  <si>
    <t xml:space="preserve">For agencies with operations in more than one state, allocate net worth to Florida by multiplying the total amount of  net worth for all states by the percentage of business performed in Florida (Line 24).  </t>
  </si>
  <si>
    <t xml:space="preserve">For underwriters with operations in more than one state, allocate net worth to Florida by multiplying the total amount of  net worth for all states by the percentage of business performed in Florida (Line 24).  </t>
  </si>
  <si>
    <t>Line No.</t>
  </si>
  <si>
    <t>Line Description</t>
  </si>
  <si>
    <t>Schedule A:  Additional Agency Information</t>
  </si>
  <si>
    <t>General Information</t>
  </si>
  <si>
    <t>Calendar Year Reporting</t>
  </si>
  <si>
    <t>State Reporting for</t>
  </si>
  <si>
    <t>Agent/Agency/Firm Name</t>
  </si>
  <si>
    <t>SELECT AGENT/AGENCY TYPE:</t>
  </si>
  <si>
    <t>The term, retail offices of direct-writing title insurance underwriters, means any retail office physically located in Florida of an underwriter that regularly sells title insurance directly to the insured without using a licensed agency. Retail offices of direct-writing title insurance companies are intended to compete with title insurance agencies in a local geographical area. The term does not include underwriter-affiliated agencies having a separate license, whether or not 100 percent owned by the underwriter. Any title insurance sold directly to an insured by an underwriter that is not sold through a Florida retail office of a direct-writing title insurance underwriter will be reported as directly-written title insurance in the underwriters’ data call.</t>
  </si>
  <si>
    <t>None/Outside U.S.</t>
  </si>
  <si>
    <t>Agency License Number
(for Florida)</t>
  </si>
  <si>
    <t>City</t>
  </si>
  <si>
    <t>Zip</t>
  </si>
  <si>
    <t>Contact Person</t>
  </si>
  <si>
    <t>Contact Phone</t>
  </si>
  <si>
    <t>Contact E-mail</t>
  </si>
  <si>
    <t>Agency Information</t>
  </si>
  <si>
    <t>Independent</t>
  </si>
  <si>
    <t>Underwriter Affiliated (owned in whole or in part by underwriter)</t>
  </si>
  <si>
    <t>Retail Office of Direct Writing Underwriters</t>
  </si>
  <si>
    <t>Agency/Branch Type</t>
  </si>
  <si>
    <t>State of Domicile of Reporting Entity</t>
  </si>
  <si>
    <t>How long has agency
been performing business
in Florida?</t>
  </si>
  <si>
    <t>Percentage of business in Florida (by gross premium)</t>
  </si>
  <si>
    <r>
      <t>Enter the</t>
    </r>
    <r>
      <rPr>
        <b/>
        <sz val="10"/>
        <color indexed="8"/>
        <rFont val="Calibri"/>
        <family val="2"/>
      </rPr>
      <t xml:space="preserve"> four-digit</t>
    </r>
    <r>
      <rPr>
        <b/>
        <sz val="10"/>
        <rFont val="Calibri"/>
        <family val="2"/>
      </rPr>
      <t xml:space="preserve"> calendar year for which you are reporting (e.g., reporting in 2012 for 2011, enter 2011)</t>
    </r>
  </si>
  <si>
    <t>For reporting periods prior to January 1, 2014, the reporting entity shall complete those portions of the forms for which information is readily available, or for which information can be reasonably estimated, from accounting records, computerized closing systems, and tax returns. 
For such periods, the reporting entity shall, at a minimum, report the following lines, which correspond with items on IRS form 1120:
1. Lines 1--29 (entity information, underwriters, and employee count);
2. Line 45 (investment income);
3. Line 49 (gross revenue);
4. Line 50 (employee compensation without sub-parts a) and b));
5. Line 52 (dividends);
6. Line 56 (employee benefits);
7. Line 57 (rent and occupancy);
8. Line 58 (real estate depreciation);
9. Line 65 (other depreciation);
10. Line 71 (marketing/advertising); and
11. Line 82 (total expenses).</t>
  </si>
  <si>
    <t>'=IF(A15=1,I15,IF(A15=2,J15,IF(A15=3,K15,"")))</t>
  </si>
  <si>
    <t xml:space="preserve">NOTE: Affiliated business arrangements may exist as arrangements in which the reporting agency:
1. has an ownership interest in a referrer;
2. a referrer that has an ownership interest in the agency: or
3. a holding or parent company maintains control over the agency and one or more referrers. </t>
  </si>
  <si>
    <t>A licensed agency owned in whole or in part by an underwriter.</t>
  </si>
  <si>
    <t xml:space="preserve">Not affiliated with an underwriter or part of an Affiliated Business Arrangement
</t>
  </si>
  <si>
    <t>NOTE: FTE (Full Time Equivalent) numbers may contain decimals if agent has part-time and/or unallocated employees (unallocated employees are ones who perform services for more than one state or who perform some services for other-than-title-insurance-related products, such as Human Resources or General Accounting). Leased employees are to be considered as regular employees.</t>
  </si>
  <si>
    <t>Risk Assumption</t>
  </si>
  <si>
    <t>(B) Total number of NON-RESIDENTIAL policies issued in reporting period</t>
  </si>
  <si>
    <t>TRUE</t>
  </si>
  <si>
    <t>For total number of policies,  include simultaneously issued lender's and owner's policies as a single policy.  For example, if a transaction consisted of both an owners and a lenders policy, these should be counted as one policy.  Likewise, refinance orders with two policies should be counted as one policy.</t>
  </si>
  <si>
    <t>This category includes all other searches purchased from an underwriter that are not included in category 34 a).</t>
  </si>
  <si>
    <t>If the third party vendor derives 67% or more of its revenue from the agency, it is working primarily for the agency.</t>
  </si>
  <si>
    <t>If the independent contractor derives 67% or more of its revenue from the agency, it is working primarily for the agency.</t>
  </si>
  <si>
    <t>This category includes all partially examined products or pro-forma commitments by whatever name. The category includes any search purchased  from an underwriter which is more comprehensive than a listing of instruments and copies of those instruments.</t>
  </si>
  <si>
    <t>(C) Number of Junior Loan transactions included in 37(A)</t>
  </si>
  <si>
    <t>From Line 32, enter the number of non-sale/purchase closing transactions conducted during the reporting period. These include refinancings, junior loans, and leasehold transactions. Simultaneously issued policies should not be counted here.</t>
  </si>
  <si>
    <t>A transaction is when an agent intends to act as a settlement agent and issue a policy, begins performing the work, but the deal is not completed for any reason. A transaction begins with the initial order and includes any work done up to and through an uncompleted closing.</t>
  </si>
  <si>
    <t>A "non-title- insurance title product" is any product produced by the reporting entity which is intended for some use other than a title insurance commitment or policy.  Examples of a non-insurance product are Ownership and Encumbrance reports (O&amp;Es), property profiles, abstracts, opinions, guarantees, etc. Do not include any items counted on Lines 32(A) or 32(B).</t>
  </si>
  <si>
    <t>Total closing transactions completed</t>
  </si>
  <si>
    <t>Income</t>
  </si>
  <si>
    <t>Abstract/search income received from third parties</t>
  </si>
  <si>
    <t>Income from cancelled orders (Enter 0 if none)</t>
  </si>
  <si>
    <t>Income from non-title insurance products produced (Enter 0 if none)</t>
  </si>
  <si>
    <t>All other income
(Enter 0 if none)</t>
  </si>
  <si>
    <t>Enter Total Gross Direct Premium from the transaction report in Schedule C. Gross premium is the total policy premium before remittance to the underwriter</t>
  </si>
  <si>
    <t>NOTE: Only include premiums actually remitted during the reporting period.  If premiums have been collected but not yet remitted, they should be reported on the next annual report.</t>
  </si>
  <si>
    <r>
      <t>Enter closing service fees income only for which the reporting entity actually issued or intended to issue a policy.
627.7711(1)(a)</t>
    </r>
    <r>
      <rPr>
        <b/>
        <sz val="10"/>
        <rFont val="Verdana"/>
        <family val="2"/>
      </rPr>
      <t> </t>
    </r>
    <r>
      <rPr>
        <b/>
        <sz val="10"/>
        <rFont val="Calibri"/>
        <family val="2"/>
      </rPr>
      <t>“Closing services” means services performed by a licensed title insurer, title insurance agent or agency, or attorney agent in the agent’s or agency’s capacity as such, including, but not limited to, preparing documents necessary to close the transaction, conducting the closing, or handling the disbursing of funds related to the closing in a real estate closing transaction in which a title insurance commitment or policy is to be issued.</t>
    </r>
  </si>
  <si>
    <r>
      <t>S. 627.7711(4)</t>
    </r>
    <r>
      <rPr>
        <b/>
        <sz val="10"/>
        <rFont val="Verdana"/>
        <family val="2"/>
      </rPr>
      <t> </t>
    </r>
    <r>
      <rPr>
        <b/>
        <sz val="10"/>
        <rFont val="Calibri"/>
        <family val="2"/>
      </rPr>
      <t>“Title search” means the compiling of title information from official or public records. This category is intended to capture the separate search fee for title policies issued or intended to be issued by the agency. It does not included an examination of the records found in the search. It dose not included O&amp;E Reports or non-title-insurance-related searches.</t>
    </r>
  </si>
  <si>
    <t>Rebate Amounts
(Enter 0 if none)</t>
  </si>
  <si>
    <t>Expenses</t>
  </si>
  <si>
    <r>
      <t xml:space="preserve">This category includes the gross amount of compensation paid to the employee, </t>
    </r>
    <r>
      <rPr>
        <b/>
        <i/>
        <sz val="10"/>
        <rFont val="Calibri"/>
        <family val="2"/>
      </rPr>
      <t>without adjustment for amounts withheld</t>
    </r>
    <r>
      <rPr>
        <b/>
        <sz val="10"/>
        <rFont val="Calibri"/>
        <family val="2"/>
      </rPr>
      <t xml:space="preserve"> from the employee's portion for taxes, social security, Medicare, insurance, pensions, and 401(k) contributions, and the like. 
Do not including leased employee expense.</t>
    </r>
  </si>
  <si>
    <t>(A) Employees other than Owners &amp; Partners</t>
  </si>
  <si>
    <t>For these purposes, Owners and Partners do not include any person owning, directly or indirectly, less than 5% of a publicly traded reporting entity</t>
  </si>
  <si>
    <t>Not including leased employee expense</t>
  </si>
  <si>
    <t>Dividends paid to investors</t>
  </si>
  <si>
    <t>Employee Leasing Expense</t>
  </si>
  <si>
    <t>Payroll Taxes</t>
  </si>
  <si>
    <t>Although leased employees are counted as regular employees in the employee-count section above, show employee leasing expense separate from regular employee compensation in Line 50.</t>
  </si>
  <si>
    <t>This category includes the employer's share of social security, unemployment, Medicare, and state taxes. Do not include payroll taxes paid through employee leasing companies in line 54 or any other amount withheld from the employee's portion of the pay.</t>
  </si>
  <si>
    <t xml:space="preserve">Employee benefits do not include bonuses, which are included above as employee compensation, nor amounts paid through an employee leasing company reflected in line 53.
</t>
  </si>
  <si>
    <t>Although accounting rules give some flexibility as to the methodology and timing used for depreciation of real property, for these purposes depreciation expense should be based on what is claimed on the reporting entity's federal tax return.</t>
  </si>
  <si>
    <t xml:space="preserve">Enter any interest paid other than mortgage interest on real property. Also, do not include interest paid with respect to delays or errors in payoffs or resulting from transactions in which the reporting entity was acting as a settlement agent. Such interest is to be reported in the appropriate categories in lines 83-88.
</t>
  </si>
  <si>
    <t>This category applies to non-labor costs of maintaining a title plant or to fees paid to access a title plan belonging to another.</t>
  </si>
  <si>
    <r>
      <t xml:space="preserve">This category applies when the agency is buying a search from any third party, but only when the search </t>
    </r>
    <r>
      <rPr>
        <b/>
        <i/>
        <sz val="10"/>
        <rFont val="Calibri"/>
        <family val="2"/>
      </rPr>
      <t>does not</t>
    </r>
    <r>
      <rPr>
        <b/>
        <sz val="10"/>
        <rFont val="Calibri"/>
        <family val="2"/>
      </rPr>
      <t xml:space="preserve"> include suggested or draft exceptions and/or requirements to be considered for inclusion in the commitment. This category is to reflect the cost of those searches identified in line 34(b).</t>
    </r>
  </si>
  <si>
    <r>
      <t xml:space="preserve">This category applies when the agency is buying a search from any third party, but only when the search </t>
    </r>
    <r>
      <rPr>
        <b/>
        <i/>
        <sz val="10"/>
        <rFont val="Calibri"/>
        <family val="2"/>
      </rPr>
      <t>does</t>
    </r>
    <r>
      <rPr>
        <b/>
        <sz val="10"/>
        <rFont val="Calibri"/>
        <family val="2"/>
      </rPr>
      <t xml:space="preserve"> include suggested or draft exceptions and/or requirements to be considered for inclusion in the commitment. This category is to reflect the cost of those searches identified in line 34(a).
</t>
    </r>
  </si>
  <si>
    <t>Aggregate Directors' Fees</t>
  </si>
  <si>
    <t>Rent, utilities, and repair;
occupancy cost, including mortgage interest and real estate taxes</t>
  </si>
  <si>
    <t>Non-mortgage interest expense</t>
  </si>
  <si>
    <t>Title plant maintenance/ access expenses</t>
  </si>
  <si>
    <t>Title examination expenditures with
third parties</t>
  </si>
  <si>
    <t>Expense from non-title insurance products produced</t>
  </si>
  <si>
    <t>Non-real estate
depreciation</t>
  </si>
  <si>
    <t>Equipment &amp; vehicle
lease expense</t>
  </si>
  <si>
    <t>Business insurance</t>
  </si>
  <si>
    <t>Business legal</t>
  </si>
  <si>
    <t>Licenses, taxes, and fees</t>
  </si>
  <si>
    <t>Enter the amount incurred for business insurance costs during the reporting year in Florida (Note: do not include E&amp;O insurance or fidelity/surety bonds; include those expenses on Lines 91 and 92 below). Do not included health insurance.</t>
  </si>
  <si>
    <t>Enter business legal expenses incurred during the reporting year in Florida (Note: Do not include legal expenses for losses)</t>
  </si>
  <si>
    <t>Enter the amount incurred for licenses, taxes, and other governmental fees incurred during the reporting year in Florida (Note: do not include recording charges or federal income taxes here). This category includes agency and agent appointment fees.</t>
  </si>
  <si>
    <t>Marketing/sales</t>
  </si>
  <si>
    <t>(A) For marketing and sales</t>
  </si>
  <si>
    <t>(B) For employee and owner education</t>
  </si>
  <si>
    <t>(C) For all other business purposes</t>
  </si>
  <si>
    <t>Employee and owner education</t>
  </si>
  <si>
    <t>This line will automatically total lines 39 through 48.</t>
  </si>
  <si>
    <t>Political Donations</t>
  </si>
  <si>
    <t xml:space="preserve">Enter amounts paid in governmental fines and penalties. These amounts will not be included in total expenses. Amounts paid to lenders with regard to delayed closings packages and the delivery of notes and policies are not to be included in this category.
</t>
  </si>
  <si>
    <t>This category includes payments to such organizations as the Bar Association, the Florida Land Title Association, and other trade associations, as well as the  costs and expenses involved in participating in their activities.</t>
  </si>
  <si>
    <t>Enter total annual expense for storing files when such storage is mandated by Florida Statutes. Do not include such expense if paid for by underwriter.
Do not allocate a portion of amounts otherwise reflected in Lines 57 and 58 for on-site storage.</t>
  </si>
  <si>
    <t>Miscellaneous Expense</t>
  </si>
  <si>
    <t>(B) Number of Title Error Loss Files Paid</t>
  </si>
  <si>
    <t xml:space="preserve">Some title error losses can be title error losses and  CPL losses, depending on how the underwriter wishes to classify them. Include here only actual reimbursements for CPL losses designated as such by your underwriters, excepting contract deductibles. Report contract deductibles on Lines 85-87 below.
</t>
  </si>
  <si>
    <t>Enter total number (not dollar amount) of closing error files that were short-funded during reporting period in Florida.</t>
  </si>
  <si>
    <t xml:space="preserve">NOTE: An "Abstract/search losses error losses" is any loss paid resulting from errors in performing abstracts or searches, such as missed HOA dues, missed taxes, etc. Title Searches are defined in 627.7711 as" the compiling of title information from official or public records."
</t>
  </si>
  <si>
    <t>Abstract/search losses error losses</t>
  </si>
  <si>
    <t>Title, Closing, and
Search Error loss-related legal expenses</t>
  </si>
  <si>
    <t>Loss Avoidance Expenses</t>
  </si>
  <si>
    <t>Fidelity/Surety bond premiums</t>
  </si>
  <si>
    <t>Use the template in Schedule B to aid in developing total costs. These costs are shown for illustrative purposes. They have already been captured in payroll and other expenses.</t>
  </si>
  <si>
    <t>Total lines 91 and 92</t>
  </si>
  <si>
    <t>Federal Income Tax Incurred</t>
  </si>
  <si>
    <t>Direct Agency Loss Expense</t>
  </si>
  <si>
    <t>Deductibles Paid</t>
  </si>
  <si>
    <t>Retail Offices of Direct-Writing Underwriters</t>
  </si>
  <si>
    <t>Federal Tax ID 
(for Underwriter Direct 
Operations use 
NAIC Company Code)</t>
  </si>
  <si>
    <t>TitleAgencyReporting@floir.com</t>
  </si>
  <si>
    <t>these electronic data collection forms.</t>
  </si>
  <si>
    <t>Schedule C:  Title Agent Statistical Information Submission - 1-4 Family Residential</t>
  </si>
  <si>
    <t>THIS IS REQUIRED INFORMATION that is to be provided each time the title data template is submitted</t>
  </si>
  <si>
    <t>to the Office of Insurance Regulation.</t>
  </si>
  <si>
    <t>Required Data Fields Complete?</t>
  </si>
  <si>
    <r>
      <rPr>
        <b/>
        <sz val="14"/>
        <color theme="1"/>
        <rFont val="Trebuchet MS"/>
        <family val="2"/>
      </rPr>
      <t>1-4 Family Residential:</t>
    </r>
    <r>
      <rPr>
        <b/>
        <i/>
        <sz val="14"/>
        <color theme="1"/>
        <rFont val="Trebuchet MS"/>
        <family val="2"/>
      </rPr>
      <t xml:space="preserve">
Columns to Right for Responding to All But Last Category</t>
    </r>
  </si>
  <si>
    <t>Schedule C:  Title Agent Statistical Information Submission - Commercial</t>
  </si>
  <si>
    <r>
      <rPr>
        <b/>
        <sz val="14"/>
        <color theme="1"/>
        <rFont val="Trebuchet MS"/>
        <family val="2"/>
      </rPr>
      <t>Commercial:</t>
    </r>
    <r>
      <rPr>
        <b/>
        <i/>
        <sz val="14"/>
        <color theme="1"/>
        <rFont val="Trebuchet MS"/>
        <family val="2"/>
      </rPr>
      <t xml:space="preserve">
Columns to Right for Responding to All But Last Category</t>
    </r>
  </si>
  <si>
    <t>Single State Agency</t>
  </si>
  <si>
    <t>Multi-State Agency</t>
  </si>
  <si>
    <t>Enter "N/A" if none</t>
  </si>
  <si>
    <t>If applicable, provide d/b/a name for agency or "N/A"</t>
  </si>
  <si>
    <t xml:space="preserve">If applicable, provide d/b/a name for agency or "N/A"
</t>
  </si>
  <si>
    <r>
      <t xml:space="preserve">Enter the  </t>
    </r>
    <r>
      <rPr>
        <b/>
        <sz val="10"/>
        <color indexed="8"/>
        <rFont val="Calibri"/>
        <family val="2"/>
      </rPr>
      <t xml:space="preserve">complete </t>
    </r>
    <r>
      <rPr>
        <b/>
        <sz val="10"/>
        <rFont val="Calibri"/>
        <family val="2"/>
      </rPr>
      <t>address for the agency's main office.  Each line should be completed (or enter "N/A" if the second address line is not needed).</t>
    </r>
  </si>
  <si>
    <t>Enter the  complete address for the agency's main office in Florida.  If agency does not maintain an office in Florida, enter the firm's main office address.  Each line should be completed (or enter "N/A" if the second address line is not needed).</t>
  </si>
  <si>
    <t xml:space="preserve">Enter the  complete address for the direct operation's main office in Florida.  If the direct operation does not maintain an office in Florida, enter the operation's main office address.  Each line should be completed (or enter "N/A" if the second address line is not needed).
</t>
  </si>
  <si>
    <t>Street Address (Line 1)</t>
  </si>
  <si>
    <t>A999999</t>
  </si>
  <si>
    <t>D999999</t>
  </si>
  <si>
    <t>E999999</t>
  </si>
  <si>
    <t>P999999</t>
  </si>
  <si>
    <t>W999999</t>
  </si>
  <si>
    <t>Employee Compensation (Auto-Calculated)
Sum of 50(A) and 50(B)</t>
  </si>
  <si>
    <t>Contracted Labor (Auto-Calculated)
Sum of 51(A) and 51(B)</t>
  </si>
  <si>
    <t>Employee Benefits (Auto-Calculated)
Sum of 55(A) and 55(B)</t>
  </si>
  <si>
    <t>Travel and Lodging (Auto-Calculated)
Sum of 72(A) through 72(C)</t>
  </si>
  <si>
    <t>Total Loss Avoidance Expense (Auto-Calculated)
Sum of Lines 91 and 92</t>
  </si>
  <si>
    <t>Total Expenses (Auto-Calculated)
Determined by Lines 50 through 93</t>
  </si>
  <si>
    <r>
      <rPr>
        <b/>
        <sz val="11"/>
        <color theme="1"/>
        <rFont val="Calibri"/>
        <family val="2"/>
        <scheme val="minor"/>
      </rPr>
      <t>Closing Services as defined in 627.7711(1)(a)</t>
    </r>
    <r>
      <rPr>
        <b/>
        <sz val="12"/>
        <color theme="1"/>
        <rFont val="Arial"/>
        <family val="2"/>
      </rPr>
      <t xml:space="preserve">
</t>
    </r>
  </si>
  <si>
    <t xml:space="preserve">Clearance of underwriting objections and requirements for insuring and issuing policy.  (Primary Title Service-627.7711(1)(b))
</t>
  </si>
  <si>
    <t xml:space="preserve">Determination of underwriting objections (exceptions) and requirements for commitment, preparing commitment (adding exceptions and requirements to it), and issuing commitment.   (Primary Title Service-627.7711(1)(b))
</t>
  </si>
  <si>
    <t xml:space="preserve">Evaluating results of a reasonable title search and other information uncovered.  (Primary Title Service-627.7711(1)(b))
</t>
  </si>
  <si>
    <t>Type of Business for Each Affiliate Shown in Column B</t>
  </si>
  <si>
    <t>Name of Business for Each Affiliate If Reporting Entity Is An Affiliated Business (from Report_Lines Tab Line 19)</t>
  </si>
  <si>
    <t>Percentage of Business By Total Premium Written Per Underwriter Shown in Column F</t>
  </si>
  <si>
    <t>Address Per Entity from Which Searches Are Purchased Shown in Column J</t>
  </si>
  <si>
    <t>For reporting periods prior to January 1, 2014, the reporting entity shall complete those portions of the forms for which information is readily available, or for which information can be reasonably estimated, from accounting records, computerized closing systems, and tax returns. 
For such periods, the reporting entity shall, at a minimum, report the following lines, which correspond with items on IRS form 1120:
1. Lines 1--29 (entity information, underwriters, and employee count);
2. Line 45 (investment income);
3. Line 49 (gross revenue);
4. Line 50 (employee compensation without sub-parts a) and b));
5. Line 52 (dividends);
6. Line 55 (employee benefits);
7. Line 57 (rent and occupancy);
8. Line 58 (real estate depreciation);
9. Line 65 (other depreciation);
10. Line 71 (marketing/advertising); and
11. Line 82 (total expenses).</t>
  </si>
  <si>
    <t>Number of licensed unallocated FTE as of the last date of reporting period, December 31</t>
  </si>
  <si>
    <t>Total Income (Auto-Calculated)
Determined by Lines 39 through 48</t>
  </si>
  <si>
    <t>Include travel and lodging expense for association events on Line 72(B)</t>
  </si>
  <si>
    <t>General Instructions</t>
  </si>
  <si>
    <t>No specific instructions.</t>
  </si>
  <si>
    <r>
      <t xml:space="preserve">Report Lines:  By-Line Responses
</t>
    </r>
    <r>
      <rPr>
        <b/>
        <sz val="14"/>
        <color indexed="9"/>
        <rFont val="Trebuchet MS"/>
        <family val="2"/>
      </rPr>
      <t>THIS IS REQUIRED INFORMATION that is to be provided each time the data template is submitted to the Office of Insurance Regulation</t>
    </r>
  </si>
  <si>
    <t>Instructions Specific
to Agency Type</t>
  </si>
  <si>
    <r>
      <t xml:space="preserve">This category includes the gross amount of compensation paid to the employee, </t>
    </r>
    <r>
      <rPr>
        <b/>
        <i/>
        <sz val="10"/>
        <rFont val="Calibri"/>
        <family val="2"/>
      </rPr>
      <t>without adjustment for amounts withheld</t>
    </r>
    <r>
      <rPr>
        <b/>
        <sz val="10"/>
        <rFont val="Calibri"/>
        <family val="2"/>
      </rPr>
      <t xml:space="preserve"> from the employee's portion for taxes, social security, Medicare, insurance, pensions, and 401(k) contributions, and the like. 
Do not include leased employee expense.</t>
    </r>
  </si>
  <si>
    <t>NOTE: For lines 83 through 88 do NOT include legal expenses incurred as a result of claim investigation or settlement of reporting entity Title Losses.  Enter legal expenses on line 87
 Title error losses  are losses arising out of errors in performing primary title services as defined in 627. 7711 as "determining insurability in accordance with sound underwriting practices based upon evaluation of a reasonable title search or a search of the records of a Uniform Commercial Code filing office and such other information as may be necessary, determination and clearance of underwriting objections and requirements to eliminate risk, preparation and issuance of a title insurance commitment setting forth the requirements to insure, and preparation and issuance of the policy. Such services do not include closing services or title searches, for which a separate charge or separate charges may be made." They may include errors arising out of the recording of deeds and the paying of taxes.</t>
  </si>
  <si>
    <t>Full Street Address of Business for Each Affiliate Shown in Column B</t>
  </si>
  <si>
    <t>Enter Numeric Response</t>
  </si>
  <si>
    <t>Enter Alphanumeric Response</t>
  </si>
  <si>
    <t xml:space="preserve">THIS IS REQUIRED INFORMATION that is to be provided each time the title data template is submitted to the Office of Insurance Regulation </t>
  </si>
  <si>
    <t>List licensed employees (both allocated and unallocated employees) accounted for in Lines 27 and 28.  Include in this count all employees encompassing any part of the reporting calendar year.  Enter names of each on Schedule A</t>
  </si>
  <si>
    <t>List licensed employees accounted for in Lines 27 and 28.  Include in this count all employees encompassing any part of the reporting calendar year.  Enter names of each on Schedule A</t>
  </si>
  <si>
    <t>For Retail Offices of Direct-Writing Underwriters this should be not applicable, therefore enter "0" (zero).</t>
  </si>
  <si>
    <t>Amount of premium remitted to all underwriters during the reporting period for Florida.</t>
  </si>
  <si>
    <t>Premium remitted</t>
  </si>
  <si>
    <t>Premium written</t>
  </si>
  <si>
    <t>Closing services income</t>
  </si>
  <si>
    <t>NOTE: If reporting agency opens a new file for each loss event (a "title loss file"), enter the total number of loss files opened during the reporting period.  If agency does not open a new file, enter the total number of loss events received during the reporting period.  Include loss events received (or files open) regardless of whether they were sent to an underwriter for resolution</t>
  </si>
  <si>
    <t>Enter total number of title loss files opened by the reporting entity during the reporting period that will not be reimbursed by the underwriter or paid from the underwriter's policy loss reserves. Do not include search or closing loss files otherwise reported on Lines 85 and 86.</t>
  </si>
  <si>
    <t xml:space="preserve">Enter total amount of reimbursements paid by reporting entity during the reporting period to all underwriter for claims paid, excepting contract deductible, in Florida. Report contract deductibles on Line 88 below. </t>
  </si>
  <si>
    <t xml:space="preserve">Enter total number of title error loss files paid by the reporting entity during the reporting period that will not be reimbursed by the underwriter or paid from the underwriter's policy loss reserves. Do not include search or closing loss otherwise reported on Lines 85 and 86.
</t>
  </si>
  <si>
    <t>Enter total number of title error loss files paid by the reporting entity during the reporting period that will not be reimbursed by the underwriter or paid from the underwriter's policy loss reserves. Do not include search or closing loss otherwise reported on Lines 85 and 86.</t>
  </si>
  <si>
    <t xml:space="preserve">Enter total amount of reimbursements paid by reporting entity during the reporting period to all underwriters for claims paid, excepting contract deductible, in Florida. Report contract deductibles on Line 88 below. 
</t>
  </si>
  <si>
    <t>(C) Dollar amount of escrow shortages, including defalcations by employees but not by principals</t>
  </si>
  <si>
    <t>(B) Number of Closing Error Losses resulting from escrow shortages only</t>
  </si>
  <si>
    <t>Unique Hourly Cost Per Item</t>
  </si>
  <si>
    <t>Percentage of Time</t>
  </si>
  <si>
    <t>By Number
of Hours</t>
  </si>
  <si>
    <r>
      <t xml:space="preserve">New Home Discount Policies
</t>
    </r>
    <r>
      <rPr>
        <b/>
        <sz val="14"/>
        <color theme="1"/>
        <rFont val="Trebuchet MS"/>
        <family val="2"/>
      </rPr>
      <t>Policy Limits</t>
    </r>
  </si>
  <si>
    <r>
      <t xml:space="preserve">Substitution Loan Policies 5-10 years @ 60%
</t>
    </r>
    <r>
      <rPr>
        <b/>
        <sz val="14"/>
        <color theme="1"/>
        <rFont val="Trebuchet MS"/>
        <family val="2"/>
      </rPr>
      <t>Policy Limits</t>
    </r>
  </si>
  <si>
    <r>
      <t xml:space="preserve">Substitution Loan Policies 3 years &amp; Less @ 30%
</t>
    </r>
    <r>
      <rPr>
        <b/>
        <sz val="14"/>
        <color theme="1"/>
        <rFont val="Trebuchet MS"/>
        <family val="2"/>
      </rPr>
      <t>Policy Limits</t>
    </r>
  </si>
  <si>
    <r>
      <t xml:space="preserve">Substitution Loan Policies 4-5 years @ 50%
</t>
    </r>
    <r>
      <rPr>
        <b/>
        <sz val="14"/>
        <color theme="1"/>
        <rFont val="Trebuchet MS"/>
        <family val="2"/>
      </rPr>
      <t>Policy Limits</t>
    </r>
  </si>
  <si>
    <r>
      <t xml:space="preserve">Substitution Loan Policies 3-4 years @ 40%
</t>
    </r>
    <r>
      <rPr>
        <b/>
        <sz val="14"/>
        <color theme="1"/>
        <rFont val="Trebuchet MS"/>
        <family val="2"/>
      </rPr>
      <t>Policy Limits</t>
    </r>
  </si>
  <si>
    <r>
      <t xml:space="preserve">Reissue Leasehold Policies
</t>
    </r>
    <r>
      <rPr>
        <b/>
        <sz val="14"/>
        <color theme="1"/>
        <rFont val="Trebuchet MS"/>
        <family val="2"/>
      </rPr>
      <t>Policy Limits</t>
    </r>
  </si>
  <si>
    <r>
      <t xml:space="preserve">Reissue Owners' Policies
</t>
    </r>
    <r>
      <rPr>
        <b/>
        <sz val="14"/>
        <color theme="1"/>
        <rFont val="Trebuchet MS"/>
        <family val="2"/>
      </rPr>
      <t>Policy Limits</t>
    </r>
  </si>
  <si>
    <r>
      <t xml:space="preserve">Reissue Loan Policies Non-Refinance
</t>
    </r>
    <r>
      <rPr>
        <b/>
        <sz val="14"/>
        <color theme="1"/>
        <rFont val="Trebuchet MS"/>
        <family val="2"/>
      </rPr>
      <t>Policy Limits</t>
    </r>
  </si>
  <si>
    <r>
      <t xml:space="preserve">Reissue Loan Policies Refinance
</t>
    </r>
    <r>
      <rPr>
        <b/>
        <sz val="14"/>
        <color theme="1"/>
        <rFont val="Trebuchet MS"/>
        <family val="2"/>
      </rPr>
      <t xml:space="preserve">Policy Limits </t>
    </r>
  </si>
  <si>
    <r>
      <t xml:space="preserve">Construction Loan Policies
</t>
    </r>
    <r>
      <rPr>
        <b/>
        <sz val="14"/>
        <color theme="1"/>
        <rFont val="Trebuchet MS"/>
        <family val="2"/>
      </rPr>
      <t>Policy Limits</t>
    </r>
  </si>
  <si>
    <r>
      <t xml:space="preserve">Leasehold Policies
</t>
    </r>
    <r>
      <rPr>
        <b/>
        <sz val="14"/>
        <color theme="1"/>
        <rFont val="Trebuchet MS"/>
        <family val="2"/>
      </rPr>
      <t>Policy Limits</t>
    </r>
  </si>
  <si>
    <r>
      <t xml:space="preserve">Second Mortgage Policies
</t>
    </r>
    <r>
      <rPr>
        <b/>
        <sz val="14"/>
        <color theme="1"/>
        <rFont val="Trebuchet MS"/>
        <family val="2"/>
      </rPr>
      <t>Policy Limits</t>
    </r>
  </si>
  <si>
    <r>
      <t xml:space="preserve">Owners' Policies
</t>
    </r>
    <r>
      <rPr>
        <b/>
        <sz val="14"/>
        <color theme="1"/>
        <rFont val="Trebuchet MS"/>
        <family val="2"/>
      </rPr>
      <t>Policy Limits</t>
    </r>
  </si>
  <si>
    <r>
      <t xml:space="preserve">First Mortgage Loan Policies
</t>
    </r>
    <r>
      <rPr>
        <b/>
        <sz val="14"/>
        <color theme="1"/>
        <rFont val="Trebuchet MS"/>
        <family val="2"/>
      </rPr>
      <t>Policy Limits</t>
    </r>
  </si>
  <si>
    <t>Total Simultaneous  Premium</t>
  </si>
  <si>
    <r>
      <t xml:space="preserve">Simultaneous Issue Policies
</t>
    </r>
    <r>
      <rPr>
        <b/>
        <sz val="14"/>
        <color theme="1"/>
        <rFont val="Trebuchet MS"/>
        <family val="2"/>
      </rPr>
      <t>Policy Limits</t>
    </r>
  </si>
  <si>
    <t>Net Income Before Taxes (Auto-Calculated)
Determined by Subtracting Line 94 from Line 49</t>
  </si>
  <si>
    <t>This line will automatically fill from line 49, and subtract line 94, providing net income before taxes.</t>
  </si>
  <si>
    <t xml:space="preserve">This line will automatically fill from line 49, and subtract line 94, providing net income before taxes.
</t>
  </si>
  <si>
    <t>Net Income (Auto-Calculated)
Determined by Subtracting Line 96 from Line 95</t>
  </si>
  <si>
    <t>This line will subtract line 96 from line 95, providing net income</t>
  </si>
  <si>
    <t xml:space="preserve">This line will subtract line 96 from line 95, providing net income
</t>
  </si>
  <si>
    <t>If depreciation is claimed on yearly taxes, enter the amount claimed here</t>
  </si>
  <si>
    <t xml:space="preserve">If depreciation is claimed on yearly taxes, enter the amount claimed here. For unallocated depreciation, (if applicable) determine such depreciation in Florida by multiplying the total amount of such unallocated depreciation for all states by the percentage of business performed in Florida (Line 24).  Add this number to the such allocated depreciation and report on the appropriate lines 
</t>
  </si>
  <si>
    <t xml:space="preserve">If depreciation is claimed on yearly taxes, enter the amount claimed here. For unallocated depreciation, (if applicable) determine such depreciation in Florida by multiplying the total amount of such unallocated depreciation for all states by the percentage of business performed in Florida (Line 24).  Add this number to the such allocated depreciation and report on the appropriate lines </t>
  </si>
  <si>
    <t>List Software Vendor(s) 
(One Per Row) for Primary Closing Software (from Report_Lines Tab Line 64)</t>
  </si>
  <si>
    <t>Names of Third Party Entities from Which Searches Are Purchased (from Report_Lines Tab Line 33(B) )</t>
  </si>
  <si>
    <t>If agency revenue is reported for taxes through a parent or other affiliate,  enter such organization's EIN; otherwise indicate zeroes</t>
  </si>
  <si>
    <t>Enter reporting entity's NAIC Group Code; if none, enter zeroes</t>
  </si>
  <si>
    <t>Enter agency's license number in Florida</t>
  </si>
  <si>
    <t>Title &amp; Closing (full service): Check this box if the reporting entity/person  provides title insurance and closing services.
Title Only: Check this box if the reporting entity/person provides title insurance products, but does not perform closings</t>
  </si>
  <si>
    <r>
      <t xml:space="preserve">Number of states in which Reporting Entity operates
</t>
    </r>
    <r>
      <rPr>
        <b/>
        <sz val="12"/>
        <color rgb="FFFF0000"/>
        <rFont val="Trebuchet MS"/>
        <family val="2"/>
      </rPr>
      <t>(list all states on 
Schedule A, Column E)</t>
    </r>
  </si>
  <si>
    <r>
      <t xml:space="preserve">Affiliated Business Arrangement (Agency is affiliated with any real estate industry company or person who is in a position to refer title insurance business to an agency (a referrer), such as a real estate brokerage, a bank, a developer, or a mortgage company).  </t>
    </r>
    <r>
      <rPr>
        <b/>
        <sz val="11"/>
        <color rgb="FFFF0000"/>
        <rFont val="Trebuchet MS"/>
        <family val="2"/>
      </rPr>
      <t>(If Yes, List affiliated business names on Schedule A, Column B)</t>
    </r>
  </si>
  <si>
    <t>Row Check
(Responses Complete)</t>
  </si>
  <si>
    <t>Cross-Row Check
(by Roman Numeral)</t>
  </si>
  <si>
    <t>Hidden Column</t>
  </si>
  <si>
    <r>
      <t>Enter the state for which you are reporting (this is already provided and the cell is locked</t>
    </r>
    <r>
      <rPr>
        <b/>
        <sz val="10"/>
        <color indexed="8"/>
        <rFont val="Calibri"/>
        <family val="2"/>
      </rPr>
      <t>)</t>
    </r>
  </si>
  <si>
    <t>Florida Title Agent License Number Per Licensed Employee Shown in Column H (from Report_Lines Tab Line 29)</t>
  </si>
  <si>
    <t>VALIDATION CHECKS (Internal Use Only)</t>
  </si>
  <si>
    <r>
      <t xml:space="preserve">Total Cost
</t>
    </r>
    <r>
      <rPr>
        <b/>
        <sz val="11.5"/>
        <color theme="9" tint="-0.499984740745262"/>
        <rFont val="Trebuchet MS"/>
        <family val="2"/>
      </rPr>
      <t>(Auto-Calculation of Hours * Cost)</t>
    </r>
  </si>
  <si>
    <t>Enter income received from cancelled orders (i.e. cancellation fees, charges for services already performed, etc.) during the reporting period. (and not included on lines 41 or 42)</t>
  </si>
  <si>
    <t>Enter all other income not reported above during the reporting period. Include all other income identifiable solely to Florida. If the reporting entity does business in more than one state, non-identifiable amounts should be allocated based upon the percentage of reporting state business (Line 24).</t>
  </si>
  <si>
    <t>Enter total rebate amounts from Transaction Schedule in Schedule C for rebates on premium in Florida.</t>
  </si>
  <si>
    <t>Enter total rebate amounts from Transaction Schedule in Schedule C</t>
  </si>
  <si>
    <t>Enter total amount of losses paid during the reporting period in Florida resulting from abstracts or searches performed, not otherwise included in Line 82 or 83, not reimbursed by an underwriter or paid from the underwriter's policy loss reserves and not reimbursed from any other party including an E&amp;O insurer.</t>
  </si>
  <si>
    <t>Do not include dollar amounts listed on line 85(A) as Closing Error Losses.</t>
  </si>
  <si>
    <t>Enter total amount of all underwriter claims-related deductibles paid during the reporting period in Florida. If the reporting entity does business in more than one state, non-identifiable amounts should be allocated based upon the percentage of reporting state business (Line 24).</t>
  </si>
  <si>
    <t>This category includes the employer's share of social security, unemployment, Medicare, and state taxes. Do not include payroll taxes paid through employee leasing companies in line 53 or any other amount withheld from the employee's portion of the pay.</t>
  </si>
  <si>
    <t>ANNUAL EFFORT (TIME SPENT)
Enter Responses in First Two Columns
And/Or Optionally the Last Column</t>
  </si>
  <si>
    <t>COLUMNS K THROUGH P SHOULD BE HIDDEN</t>
  </si>
  <si>
    <t>TOP4PL</t>
  </si>
  <si>
    <t>TOP4PL_1</t>
  </si>
  <si>
    <t>TOP4PL_2</t>
  </si>
  <si>
    <t>TOP4PL_3</t>
  </si>
  <si>
    <t>TOP4PL_4</t>
  </si>
  <si>
    <t>TOP4PL_5</t>
  </si>
  <si>
    <t>TOP4PL_TOT</t>
  </si>
  <si>
    <t>TBL_BREAK</t>
  </si>
  <si>
    <t>FORM</t>
  </si>
  <si>
    <t>Totals of the Four Main Policy Types (by Policy Limits)</t>
  </si>
  <si>
    <t xml:space="preserve">From line 32, enter number of policies that were classified as non-residential. Non-Residential policies means title insurance policies on properties that are NOT "residential policies" as described in line 32(A) above. </t>
  </si>
  <si>
    <t xml:space="preserve">From line 32, enter number of policies that were classified as non-residential. Non-Residential policies means title insurance policies on properties that are NOT "residential policies" as described in line 32(A) above. 
</t>
  </si>
  <si>
    <t>LINE 22 (G32) MATCH TO SCH B COL E</t>
  </si>
  <si>
    <t>LINE 25 (G35) MATCH TO SCH B COL F</t>
  </si>
  <si>
    <t>LINE 29 (G46) MATCH TO SCH B COLS H &amp; I</t>
  </si>
  <si>
    <t>COL TOTAL</t>
  </si>
  <si>
    <t>COL NUMBER</t>
  </si>
  <si>
    <t>COLUMNS N THROUGH T SHOULD BE HIDDEN</t>
  </si>
  <si>
    <t>COLUMNS H THROUGH I SHOULD BE HIDDEN</t>
  </si>
  <si>
    <t>NOTE EXTRA VALIDATION IN CELL I9</t>
  </si>
  <si>
    <t>G9+G10+G13+G40+G52 cannot exceed 105%</t>
  </si>
  <si>
    <t>Pursuant to Section 624.307 and 627.782 Florida Statutes, and Section 69O-186.013, F.A.C.</t>
  </si>
  <si>
    <t xml:space="preserve">All other income not reported above. Add lines 39, 41, 42, 43, 44, 45, and 46. Then subtract this amount from the amount shown for Florida in Column 6 on Schedule T of the underwriter's Annual Statement for the reporting year.  </t>
  </si>
  <si>
    <t>(B) Owners and Partners</t>
  </si>
  <si>
    <t>Enter the same information for owners and partners who are paid as W-2 employees.</t>
  </si>
  <si>
    <t>Sum of the below eleven lines (optional)</t>
  </si>
  <si>
    <t>Sum of the below four lines (optional)</t>
  </si>
  <si>
    <t>Required
Data Fields Complete?</t>
  </si>
  <si>
    <t>Data call related specifically to Annual Reporting by Agencies of Title Insurance</t>
  </si>
  <si>
    <t>Please Read All Instructions Below Carefully</t>
  </si>
  <si>
    <t>The agency's submission is to be submitted on an individual agency basis.</t>
  </si>
  <si>
    <t>The Data Collection and Analysis Modules (DCAM) application is required to be used to submit your data.  Locate DCAM at the following web address:</t>
  </si>
  <si>
    <t>http://www.floir.com/siteDocuments/CertificationOfTitleDataSubmissionExample.pdf</t>
  </si>
  <si>
    <t>Please note: Additional underlying documentation shall be made available upon request of the Office.</t>
  </si>
  <si>
    <t>The user’s guide for DCAM is located at:</t>
  </si>
  <si>
    <t>OVERVIEW PROCESS:</t>
  </si>
  <si>
    <t>(2)      Instructions - data template must be downloaded from DCAM for the purpose of reporting information</t>
  </si>
  <si>
    <t>(4)      Schedule A – Additional agency information</t>
  </si>
  <si>
    <t>(5)      Schedule B – Agent activities</t>
  </si>
  <si>
    <t>(6)      Schedule C (Residential) - Title agent statistical information submission for 1-4 residential units</t>
  </si>
  <si>
    <t>https://apps.fldfs.com/DCAM/Logon.aspx</t>
  </si>
  <si>
    <t>&gt;   Enter DCAM using the link:</t>
  </si>
  <si>
    <t>&gt;  Select the option "Create a Filing"</t>
  </si>
  <si>
    <t>&gt;  Select the menu option for the Module and Event questions (Select "Title Agency Data Call” options)</t>
  </si>
  <si>
    <t>&gt;  Select the DATA option.  There is not a NO DATA option because all required filers were chosen for this data call.</t>
  </si>
  <si>
    <t>&gt;  Complete the filing then go back to the workbench.  View the components by clicking on the work file number, which shows in blue type.</t>
  </si>
  <si>
    <t>&gt;  Select components by clicking directly on the component name.</t>
  </si>
  <si>
    <t>&gt;  The data template is a required component of this filing. Click on the data template name then download to a local drive (separate screen).</t>
  </si>
  <si>
    <t>&gt;  When completed with all TRUE validation values, upload that template from this same component screen.</t>
  </si>
  <si>
    <t>&gt;  Make corrections to your data template if you receive validation errors after uploading your template.</t>
  </si>
  <si>
    <t>&gt;  When you have loaded the filing components submit your filing by clicking on the SUBMIT button in the pink box (scroll up if you don't see it).</t>
  </si>
  <si>
    <t>If you have any questions regarding this filing process, please contact the Market Data Collections Unit at 850-413-3147 or via email:</t>
  </si>
  <si>
    <t>Your prompt cooperation in this effort will be greatly appreciated.</t>
  </si>
  <si>
    <t>&gt;  Do not upload documents to the "Response for Request for Clarification" component; this is for later use should questions arise about your submission.</t>
  </si>
  <si>
    <r>
      <rPr>
        <sz val="14"/>
        <color theme="1"/>
        <rFont val="Calibri"/>
        <family val="2"/>
      </rPr>
      <t>●</t>
    </r>
    <r>
      <rPr>
        <sz val="14"/>
        <color theme="1"/>
        <rFont val="Times New Roman"/>
        <family val="1"/>
      </rPr>
      <t>          Include a cover letter if you choose.  This is an optional component for the filing.</t>
    </r>
  </si>
  <si>
    <r>
      <rPr>
        <sz val="14"/>
        <color theme="1"/>
        <rFont val="Calibri"/>
        <family val="2"/>
      </rPr>
      <t>●</t>
    </r>
    <r>
      <rPr>
        <sz val="14"/>
        <color theme="1"/>
        <rFont val="Times New Roman"/>
        <family val="1"/>
      </rPr>
      <t>          Include any additional and optional information that is deemed important to the overall submission.  These optional items may be uploaded as</t>
    </r>
  </si>
  <si>
    <t xml:space="preserve">            PDF documents under the "Other Information/Documents" component.</t>
  </si>
  <si>
    <t>(3)      Report_Lines – Two columns extend down a series of questions and required responses (enter either text or numeric in the two columns, as shown)</t>
  </si>
  <si>
    <t>(1)      Version - includes OIR contact information and reporting date reminder</t>
  </si>
  <si>
    <r>
      <t xml:space="preserve">&gt;  Your submission is considered filed </t>
    </r>
    <r>
      <rPr>
        <i/>
        <sz val="14"/>
        <color theme="1"/>
        <rFont val="Times New Roman"/>
        <family val="1"/>
      </rPr>
      <t>only after</t>
    </r>
    <r>
      <rPr>
        <sz val="14"/>
        <color theme="1"/>
        <rFont val="Times New Roman"/>
        <family val="1"/>
      </rPr>
      <t xml:space="preserve"> you receive an email receipt showing your file log number.  This file log number IS NOT the same as the work file number on your workbench.  If, after an hour or two, your
    filing is still on your workbench, then the filing was not accepted. Determine your error and re-submit the filing; if assistance is needed use the contact information above to reach the Market Data Collections Unit.</t>
    </r>
  </si>
  <si>
    <t>https://apps.fldfs.com/DCAM/Help/DCAMUserGuide.pdf</t>
  </si>
  <si>
    <t xml:space="preserve">            component should the Office request additional information to complete your filing.  </t>
  </si>
  <si>
    <t>(7)      Schedule C (Commercial) - Title agent statistical information submission for commercial units</t>
  </si>
  <si>
    <t>●          The "Response to Request for Clarification" component should be used only as a response area after submission; upload documents to this</t>
  </si>
  <si>
    <t xml:space="preserve">●          Your agency’s submission must contain a Filing Certification, signed by an agency officer (electronic signature accepted), stating the information provided is accurate, to the best of their knowledge and belief.  </t>
  </si>
  <si>
    <t xml:space="preserve">             A sample copy is available on the OIR website at:</t>
  </si>
  <si>
    <t>The Florida Office of Insurance Regulation is conducting its first annual Title Insurance Agencies Data Call pursuant to Sections 624.307 and 627.782, F.S. and Sec. 69O-186.013, F.A.C.</t>
  </si>
  <si>
    <t xml:space="preserve">       3.  Deciding on which exception to include in policy</t>
  </si>
  <si>
    <t>States in which Agency Operates (Select from List, One per Row) (from Report_Lines Tab Line 22)</t>
  </si>
  <si>
    <t xml:space="preserve">Idaho </t>
  </si>
  <si>
    <t>Idaho</t>
  </si>
  <si>
    <t>Defined in 627.7711(4) as the compiling of title information from official or public records.</t>
  </si>
  <si>
    <t>Single State Agent</t>
  </si>
  <si>
    <t>Comments:  Responses to Post-Completion Validation Questions</t>
  </si>
  <si>
    <t>Found on Report_Lines Line 39</t>
  </si>
  <si>
    <t>Found on Report_Lines Line 40</t>
  </si>
  <si>
    <t>Premium Written</t>
  </si>
  <si>
    <t>Premium Remitted</t>
  </si>
  <si>
    <t>Key Data Elements
Entered in this 
Data Template
Displayed on Right</t>
  </si>
  <si>
    <t>The sum of the Schedule C Residential and Commercial Four Main Policy Totals (Total of both Cells at C38)</t>
  </si>
  <si>
    <t>Percentage of Premium Written that has been Remitted</t>
  </si>
  <si>
    <t>Total Direct Premium Reported
on Schedule C</t>
  </si>
  <si>
    <t>Premium Remitted Divided by Premium Written (Above)</t>
  </si>
  <si>
    <t>If the Total Direct Premium Reported on Schedule C is not equal to the Premium Written (Both Shown Above), you must explain why this is so.</t>
  </si>
  <si>
    <t>If the Percentage of Premium Written that has been Remitted (Above) is less than 30% or more than 35%, you must explain how this is so.</t>
  </si>
  <si>
    <t>This is not applicable to Single State Agencies; Enter "0" (zero)</t>
  </si>
  <si>
    <t>A search is any search report prepared specifically for the purpose of producing a commitment for the issuance of a title insurance policy.  A search does not include title examination. Do not include searches performed for abstracts, property profiles, guarantees, or other products that are not specifically intended for title insurance policies.</t>
  </si>
  <si>
    <t>A search is any search report prepared specifically for the purpose of producing a commitment for the issuance of a title insurance policy.  Do not include searches performed for abstracts, property profiles, guarantees, or other products that are not specifically intended for title insurance policies.</t>
  </si>
  <si>
    <t>A closing transaction completed is when an agent is acting as a settlement agent throughout the closing process.  Include closings without actual policy issuance.</t>
  </si>
  <si>
    <r>
      <t>In Report_Lines, Line 31 (</t>
    </r>
    <r>
      <rPr>
        <b/>
        <i/>
        <sz val="11"/>
        <color theme="1"/>
        <rFont val="Arial"/>
        <family val="2"/>
      </rPr>
      <t>Completed title transaction in which policy was issued or intended to be issued</t>
    </r>
    <r>
      <rPr>
        <b/>
        <sz val="11"/>
        <color theme="1"/>
        <rFont val="Arial"/>
        <family val="2"/>
      </rPr>
      <t>) is greater than Line 38 (</t>
    </r>
    <r>
      <rPr>
        <b/>
        <i/>
        <sz val="11"/>
        <color theme="1"/>
        <rFont val="Arial"/>
        <family val="2"/>
      </rPr>
      <t>Total closing transactions completed</t>
    </r>
    <r>
      <rPr>
        <b/>
        <sz val="11"/>
        <color theme="1"/>
        <rFont val="Arial"/>
        <family val="2"/>
      </rPr>
      <t>).  Explain how this can be so.</t>
    </r>
  </si>
  <si>
    <t>Enter net worth from the agency's balance sheet, which is required for the office to comply with s. 627.782, That statute requires the Financial Services Commission to "give due consideration to a reasonable margin for underwriting profit and contingencies, including contingent liability under s. 627.7865, sufficient to allow title insurers, agents, and agencies to earn a rate of return on their capital that will attract and retain adequate capital investment in the title insurance business . . . ."</t>
  </si>
  <si>
    <t>(B) Contract labor (1099 and non-1099) who are not in any way connected with owners or investors in the agency.</t>
  </si>
  <si>
    <t>(A) Contract labor (1099 and non-1099) amounts paid to contractors who are in any way connected with  owners or investors in the agency.</t>
  </si>
  <si>
    <t>Not affiliated with an underwriter or part of an Affiliated Business Arrangement</t>
  </si>
  <si>
    <r>
      <t xml:space="preserve">Schedule C must be completed once for 1-4 family residential and once again for all other (commercial). 
</t>
    </r>
    <r>
      <rPr>
        <b/>
        <sz val="15"/>
        <color theme="0"/>
        <rFont val="Trebuchet MS"/>
        <family val="2"/>
      </rPr>
      <t xml:space="preserve">The four Main Policy Types appear at the top with totals; subcategories of one or more of the main policy types appear below them.
</t>
    </r>
    <r>
      <rPr>
        <b/>
        <i/>
        <sz val="15"/>
        <color theme="0"/>
        <rFont val="Trebuchet MS"/>
        <family val="2"/>
      </rPr>
      <t>Be aware that ALL premium and transactions must be recorded in the four Main Policy Types section.  Specific policy information should be included under the subcategories and the Simultaneous Issue category even though this duplicates the amounts under the four Main Policy Types section.</t>
    </r>
  </si>
  <si>
    <t xml:space="preserve">The full template contains eight tabs:  </t>
  </si>
  <si>
    <t>&gt;  Complete a certification, signed by an agency officer and formatted as a PDF document, and upload it to the Filing Certification Component.  You are required to submit a certification covering the year for each template
    uploaded.  The certification can be found on the OIR website:</t>
  </si>
  <si>
    <t>&gt;  If you have not used DCAM before, you must first create an account and electronically subscribe to your agency.  Instructions are provided within DCAM, or contact the Office if you need more assistance.</t>
  </si>
  <si>
    <t>&gt;  If you are unable to supply the information required in a particular row of the data template, please explain your reason as "Additional Information" and upload the explanation, along with supporting documentation, as
    a PDF in the "Other Information/Documents" component.  Any supplemental or optional documents may also be uploaded there.</t>
  </si>
  <si>
    <t xml:space="preserve">The steps for setting up an account in DCAM, electronically subscribing to your agency, and creating a filing are described within DCAM or the steps below.   </t>
  </si>
  <si>
    <t>For Questions 16-19 only one will be "Yes"; the others will be "No"</t>
  </si>
  <si>
    <t>Do not include employees who are licensed only through the Bar; they should be counted on the Comments tab.  Only include employees licensed through the Department of Financial Services as title agents.</t>
  </si>
  <si>
    <t>Names of Licensed Employees Shown as Licensed, Excluding Attorneys (from Report_Lines Tab Line 29)</t>
  </si>
  <si>
    <t>(8)      Agency_Comments - Questions that may require clarification based on responses on previous tabs</t>
  </si>
  <si>
    <t>=IF(D40&lt;O40,OR(G40&lt;P40,IF(D40+(D40*0.1)&gt;=O40,IF(D40+(D40*0.1)&lt;O40,FALSE,IF(D40&lt;O40-(O40*0.1),FALSE,H40)),IF(D40&lt;O40-(O40*0.15),FALSE,H40)),FALSE),IF(D40+(D40*0.1)&gt;O40,H40,IF(ISBLANK(D40),IF(ISBLANK(E40),TRUE,FALSE),FALSE)))</t>
  </si>
  <si>
    <t>=IF(D52&lt;O52,OR(G52&lt;P52,IF(D52+(D52*0.1)&gt;=O52,IF(D52+(D52*0.1)&lt;O52,FALSE,IF(D52&lt;O52-(O52*0.1),FALSE,H52)),IF(D52&lt;O52-(O52*0.15),FALSE,H52)),FALSE),IF(D52+(D52*0.1)&gt;O52,H52,IF(ISBLANK(D52),IF(ISBLANK(E52),TRUE,FALSE),FALSE)))</t>
  </si>
  <si>
    <t>=IF(D13&lt;O13,OR(G13&lt;P13,IF(D13+(D13*0.1)&gt;=O13,IF(D13+(D13*0.1)&lt;O13,FALSE,IF(D13&lt;O13-(O13*0.1),FALSE,H13)),IF(D13&lt;O13-(O13*0.15),FALSE,H13)),FALSE),IF(D13+(D13*0.1)&gt;O13,H13,IF(ISBLANK(D13),IF(ISBLANK(E13),TRUE,FALSE),FALSE)))</t>
  </si>
  <si>
    <t>=IF((G9+G10+G13+G40+G52)&gt;1.05,FALSE,H9)</t>
  </si>
  <si>
    <t>=IF(N40=7,IF(D40&lt;O40,OR(G40&lt;P40,IF(D40+(D40*0.1)&gt;=O40,IF(D40+(D40*0.1)&lt;O40,FALSE,IF(D40&lt;O40-(O40*0.1),FALSE,H40)),IF(D40&lt;O40-(O40*0.15),FALSE,H40)),FALSE),IF(D40+(D40*0.1)&gt;O40,H40,IF(ISBLANK(D40),IF(ISBLANK(E40),TRUE,FALSE),FALSE))),IF(N40=3,IF(D40&lt;O40,IF(D40+(D40*0.1)&gt;=O40,IF(D40+(D40*0.1)&lt;O40,FALSE,IF(D40&lt;O40-(O40*0.1),FALSE,H40)),IF(D40&lt;O40-(O40*0.15),FALSE,H40)),TRUE),IF(D40+(D40*0.1)&gt;O40,H40)))</t>
  </si>
  <si>
    <t>Enter Total Gross Direct Premium.  Gross premium is the total policy premium before remittance to the underwriter</t>
  </si>
  <si>
    <r>
      <t>Enter the</t>
    </r>
    <r>
      <rPr>
        <b/>
        <sz val="10"/>
        <color indexed="8"/>
        <rFont val="Calibri"/>
        <family val="2"/>
      </rPr>
      <t xml:space="preserve"> four-digit</t>
    </r>
    <r>
      <rPr>
        <b/>
        <sz val="10"/>
        <rFont val="Calibri"/>
        <family val="2"/>
      </rPr>
      <t xml:space="preserve"> calendar year for which you are reporting (e.g., reporting in 2016 for 2015, enter 2015)</t>
    </r>
  </si>
  <si>
    <t>d/b/a (if applicable, 
else enter "N/A")</t>
  </si>
  <si>
    <t>Street Address (Line 2) (Enter "N/A" if not used)</t>
  </si>
  <si>
    <t>OIR-EO-2087 (1/14) 2016</t>
  </si>
  <si>
    <t>(E) Number of unallocated employees, including owners (Total FTE as of the last date of reporting period, December 31)</t>
  </si>
  <si>
    <t>Show the number of employees who hold active Florida title insurance agent licenses.
NOTE: FTE (Full Time Equivalent) numbers may contain decimals if agent has part-time and/or unallocated employees (employees who perform services for more than one state or perform services other than title insurance-related services). Leased employees are to be considered as regular employees.</t>
  </si>
  <si>
    <r>
      <t xml:space="preserve">(B) Number of searches 
purchased from underwriters and third parties
</t>
    </r>
    <r>
      <rPr>
        <b/>
        <sz val="12"/>
        <color rgb="FFFF0000"/>
        <rFont val="Trebuchet MS"/>
        <family val="2"/>
      </rPr>
      <t>(Include the names of 
third parties on Schedule A, 
Column J)</t>
    </r>
  </si>
  <si>
    <t xml:space="preserve">(A) Number of searches acquired from an underwriter or third party vendor which included suggested or draft exceptions and/or requirements to be considered for inclusion in the commitment </t>
  </si>
  <si>
    <r>
      <t xml:space="preserve">This category includes all partially examined products or pro-forma commitments by whatever name. The category includes any search purchased  from an underwriter or third party vendor which is more comprehensive than a listing of instruments and copies of those instruments.  </t>
    </r>
    <r>
      <rPr>
        <b/>
        <i/>
        <sz val="10"/>
        <rFont val="Calibri"/>
        <family val="2"/>
      </rPr>
      <t>Expenses are to be included on 61(B).</t>
    </r>
  </si>
  <si>
    <t>The number of non-sale/purchase closing transactions conducted during the reporting period. These include refinancings, junior loans, and leasehold transactions. Simultaneously issued policies should not be counted here.</t>
  </si>
  <si>
    <t xml:space="preserve">The number of non-sale/purchase closing transactions conducted during the reporting period in Florida.  This will not be higher than the number reported on Line 32.
</t>
  </si>
  <si>
    <t xml:space="preserve">Enter investment income as a positive amount.  Investment loss must be entered as a negative number.  </t>
  </si>
  <si>
    <t>Investment Income or Loss
(Enter 0 if none)</t>
  </si>
  <si>
    <t>Total Business Expense (Auto-Calculated).  Determined by summing
Lines 50 through 64, 66 through 75, and Lines 77 through 81</t>
  </si>
  <si>
    <t>Total Agency Loss Expenses (Auto-Calculated) Determined by summing Lines 83, 84(C), 85(A), 85(C), 86, 87, and 88</t>
  </si>
  <si>
    <r>
      <t xml:space="preserve">This category includes all other searches purchased from an underwriter that are not included in category 34 (A).  </t>
    </r>
    <r>
      <rPr>
        <b/>
        <i/>
        <sz val="10"/>
        <rFont val="Calibri"/>
        <family val="2"/>
      </rPr>
      <t>Expenses are to be included on 61(A).</t>
    </r>
  </si>
  <si>
    <t>If applicable, income for cancelled orders should include cancelled title insurance orders.  Cancelled fees are not premium foregone.</t>
  </si>
  <si>
    <t>(D) Number of employees ***
(Total FTE on March 31 -
End of First Quarter)</t>
  </si>
  <si>
    <t>(C) Number of employees ***
(Total FTE on June 30 -
End of Second Quarter)</t>
  </si>
  <si>
    <t>(A) Number of employees ***
(Total FTE as of the last date of reporting period, December 31)</t>
  </si>
  <si>
    <t>(B) Number of employees ***
(Total FTE on Sept. 30 - End of Third Quarter)</t>
  </si>
  <si>
    <r>
      <t xml:space="preserve">NOTE: FTE (Full Time Equivalent) numbers may contain decimals if agent has part-time and/or unallocated employees (unallocated employees are ones who perform services for more than one state or who perform some services for other-than-title-insurance-related products, such as Human Resources or General Accounting). Leased employees are to be considered as regular employees.  </t>
    </r>
    <r>
      <rPr>
        <b/>
        <i/>
        <sz val="10"/>
        <rFont val="Calibri"/>
        <family val="2"/>
      </rPr>
      <t xml:space="preserve">Do not include licensed employees in this category.
*** = Note "employees" for this question includes sole proprietors and owners of small LLCs who also act as employees. </t>
    </r>
  </si>
  <si>
    <t>Enter number of employees (by FTE, or Full Time Equivalent) as of the last day of the reporting period indicated.</t>
  </si>
  <si>
    <t>Enter number of employees (by FTE, or Full Time Equivalent) located in Florida as of the last day of the reporting period indicated.  Do not include  unallocated FTE .</t>
  </si>
  <si>
    <t>Enter number of employees (by FTE, or Full Time Equivalent) located in Florida as of the last day of the reporting period indicated. Do not include unallocated FTE</t>
  </si>
  <si>
    <r>
      <t xml:space="preserve">Of the employees in Line 26 show the number of employees who hold active Florida title insurance agent licenses.
NOTE: FTE (Full Time Equivalent) numbers may contain decimals if agent has part-time and/or unallocated employees (employees who perform services for more than one state or perform services other than title insurance-related services). Leased employees are to be considered as regular employees.
</t>
    </r>
    <r>
      <rPr>
        <b/>
        <i/>
        <sz val="10"/>
        <rFont val="Calibri"/>
        <family val="2"/>
      </rPr>
      <t xml:space="preserve">*** = Note "employees" for this question includes sole proprietors and owners of small LLCs who also act as employees. </t>
    </r>
  </si>
  <si>
    <t>(A) Number of licensed FTE *** 
as of the last date of reporting period, December 31</t>
  </si>
  <si>
    <t>(B) Number of licensed FTE ***
on September 30
(End of Third Quarter)</t>
  </si>
  <si>
    <t>(C) Number of licensed FTE ***
on June 30
(End of Second Quarter)</t>
  </si>
  <si>
    <t>(D) Number of licensed FTE ***
on March 31
(End of First Quarter)</t>
  </si>
  <si>
    <r>
      <rPr>
        <sz val="14"/>
        <color theme="1"/>
        <rFont val="Calibri"/>
        <family val="2"/>
      </rPr>
      <t>●</t>
    </r>
    <r>
      <rPr>
        <sz val="14"/>
        <color theme="1"/>
        <rFont val="Times New Roman"/>
        <family val="1"/>
      </rPr>
      <t xml:space="preserve">          The data template, which must be downloaded from within DCAM, completed in your office, and then uploaded in Excel format.  Either Excel format ".xls" or ".xlsx" will be accepted.  </t>
    </r>
  </si>
  <si>
    <t>Multi-State Agent</t>
  </si>
  <si>
    <t>&lt; CLICK TO SELECT AGENCY TYPE HERE &gt;</t>
  </si>
  <si>
    <t>Per the instructions in line 29 of the Report_Lines tab, how many attorney employees acted as title insurance agents under their Florida Bar license during the reporting year?  (Specify attorney count here and do not include them in the Report Lines 27, 28, or 29 or Schedule A. Please enter "0" if no attorney employees acted as title insurance agents.)</t>
  </si>
  <si>
    <t>Parent Company EIN
(if applicable, else enter zeroes, for Underwriter Direct Operations use 
NAIC Group Code)</t>
  </si>
  <si>
    <t>2017 Title Agencies Data Call</t>
  </si>
  <si>
    <t>Every title agency that held a Florida license at some time during 2016 is required to file</t>
  </si>
  <si>
    <r>
      <t xml:space="preserve">     </t>
    </r>
    <r>
      <rPr>
        <b/>
        <i/>
        <u/>
        <sz val="16"/>
        <color indexed="9"/>
        <rFont val="Trebuchet MS"/>
        <family val="2"/>
      </rPr>
      <t>Due Date May 31, 2017</t>
    </r>
  </si>
  <si>
    <t>Your submission is due to the Office no later than 11:59PM ET on Tuesday, May 31, 2017.</t>
  </si>
  <si>
    <t>2017 Title Insurance Agencies Data Call</t>
  </si>
  <si>
    <t>The required reporting template will be available within DCAM on January 1, 2017.   These are the items that will be required in your company's submission:</t>
  </si>
  <si>
    <t xml:space="preserve">&gt;  Select the Period associated with this exam (The title is "2017 Title Agency Data Call").  If this does not appear please notify the Office at the email address above or by calling 850-413-3147. </t>
  </si>
  <si>
    <r>
      <t xml:space="preserve">&gt;  Choose "Other Filing Entity" and enter the license number of the agency for which you are creating the filing.  </t>
    </r>
    <r>
      <rPr>
        <b/>
        <sz val="14"/>
        <color theme="1"/>
        <rFont val="Times New Roman"/>
        <family val="1"/>
      </rPr>
      <t xml:space="preserve">NOTE:  If you choose “Company” you will be presented with a list of subscribed insurance companies.  Within
    OIR, companies are the underwriters, so agencies are not companies.  They are “other entities”.  </t>
    </r>
  </si>
  <si>
    <t>&gt;  Complete the template according to instructions below for CY2016, then save under your CY2016 template.  Note that validation columns appear  on tabs requiring data entry.  These columns are titled “Required Data Fields
    Complete?”.  These columns must all show TRUE (as validated) before the template can be submitted.  Values showing as FALSE indicate a problem with the responses.  If you cannot determine a cause for a FALSE value,
    contact the Market Data Collections Unit (information below).</t>
  </si>
  <si>
    <t>&gt;  If needed, create or correct templates for CY2012 through CY2015 as well, saving each by unique name carefully.  Upload those templates to the template component.</t>
  </si>
  <si>
    <t>How much of the amounts in Report_Lines Lines 61A based upon searches reported in Lines 34B or 34C are pass-through charges to the underwriter or other third party?</t>
  </si>
  <si>
    <t>How much of the amounts in Report_Lines Lines 61B based upon searches reported in Line 34A are pass-through charges to the underwriter or other third party?</t>
  </si>
  <si>
    <t>17.01.A
TEST VERSION ONLY</t>
  </si>
  <si>
    <t>TEST VERSION - DO NOT USE</t>
  </si>
  <si>
    <r>
      <t>THIS IS REQUIRED INFORMATION that is to be provided each time the title data template is submitted to the Office of Insurance Regulation whenever a question is flagged "COMMENT REQUIRED" (Otherwise response is optional)</t>
    </r>
    <r>
      <rPr>
        <b/>
        <sz val="8"/>
        <color indexed="9"/>
        <rFont val="Trebuchet MS"/>
        <family val="2"/>
      </rPr>
      <t xml:space="preserve">
</t>
    </r>
    <r>
      <rPr>
        <b/>
        <sz val="14"/>
        <color indexed="9"/>
        <rFont val="Trebuchet MS"/>
        <family val="2"/>
      </rPr>
      <t>Enforcement action on these questions may be taken by the Department of Financial Services per Secs. 624.307, 624.308, 626.016, 626.8437 and 626.844 Florida Statutes</t>
    </r>
  </si>
  <si>
    <r>
      <rPr>
        <b/>
        <strike/>
        <sz val="12"/>
        <rFont val="Trebuchet MS"/>
        <family val="2"/>
      </rPr>
      <t>Title</t>
    </r>
    <r>
      <rPr>
        <b/>
        <sz val="12"/>
        <rFont val="Trebuchet MS"/>
        <family val="2"/>
      </rPr>
      <t xml:space="preserve"> </t>
    </r>
    <r>
      <rPr>
        <b/>
        <sz val="12"/>
        <color rgb="FFFF0000"/>
        <rFont val="Trebuchet MS"/>
        <family val="2"/>
      </rPr>
      <t xml:space="preserve">Total </t>
    </r>
    <r>
      <rPr>
        <b/>
        <sz val="12"/>
        <rFont val="Trebuchet MS"/>
        <family val="2"/>
      </rPr>
      <t>Orders Opened During</t>
    </r>
    <r>
      <rPr>
        <b/>
        <sz val="12"/>
        <color rgb="FFFF0000"/>
        <rFont val="Trebuchet MS"/>
        <family val="2"/>
      </rPr>
      <t xml:space="preserve"> for title commitments/policies</t>
    </r>
    <r>
      <rPr>
        <b/>
        <sz val="12"/>
        <rFont val="Trebuchet MS"/>
        <family val="2"/>
      </rPr>
      <t xml:space="preserve"> Reporting Period</t>
    </r>
  </si>
  <si>
    <r>
      <t xml:space="preserve">(B) Number of searches acquired from an underwriter </t>
    </r>
    <r>
      <rPr>
        <b/>
        <sz val="12"/>
        <color rgb="FFFF0000"/>
        <rFont val="Trebuchet MS"/>
        <family val="2"/>
      </rPr>
      <t xml:space="preserve">or third party </t>
    </r>
    <r>
      <rPr>
        <b/>
        <sz val="12"/>
        <rFont val="Trebuchet MS"/>
        <family val="2"/>
      </rPr>
      <t>which did NOT include suggested or draft exceptions and/or requirements.</t>
    </r>
  </si>
  <si>
    <t>New Line</t>
  </si>
  <si>
    <r>
      <t xml:space="preserve">(D) Number of searches conducted by an employee </t>
    </r>
    <r>
      <rPr>
        <b/>
        <strike/>
        <sz val="12"/>
        <color rgb="FFFF0000"/>
        <rFont val="Trebuchet MS"/>
        <family val="2"/>
      </rPr>
      <t>or independent contractor</t>
    </r>
    <r>
      <rPr>
        <b/>
        <sz val="12"/>
        <rFont val="Trebuchet MS"/>
        <family val="2"/>
      </rPr>
      <t xml:space="preserve"> working primarily for the agency.</t>
    </r>
  </si>
  <si>
    <r>
      <t>Number of non-</t>
    </r>
    <r>
      <rPr>
        <b/>
        <strike/>
        <sz val="12"/>
        <color rgb="FFFF0000"/>
        <rFont val="Trebuchet MS"/>
        <family val="2"/>
      </rPr>
      <t>title-</t>
    </r>
    <r>
      <rPr>
        <b/>
        <sz val="12"/>
        <rFont val="Trebuchet MS"/>
        <family val="2"/>
      </rPr>
      <t xml:space="preserve">insurance </t>
    </r>
    <r>
      <rPr>
        <b/>
        <sz val="12"/>
        <color rgb="FFFF0000"/>
        <rFont val="Trebuchet MS"/>
        <family val="2"/>
      </rPr>
      <t>title</t>
    </r>
    <r>
      <rPr>
        <b/>
        <sz val="12"/>
        <rFont val="Trebuchet MS"/>
        <family val="2"/>
      </rPr>
      <t xml:space="preserve"> products </t>
    </r>
    <r>
      <rPr>
        <b/>
        <sz val="12"/>
        <color rgb="FFFF0000"/>
        <rFont val="Trebuchet MS"/>
        <family val="2"/>
      </rPr>
      <t>produced by the Agency</t>
    </r>
  </si>
  <si>
    <r>
      <t>A "non-</t>
    </r>
    <r>
      <rPr>
        <b/>
        <strike/>
        <sz val="10"/>
        <color rgb="FFFF0000"/>
        <rFont val="Calibri"/>
        <family val="2"/>
      </rPr>
      <t xml:space="preserve">title- </t>
    </r>
    <r>
      <rPr>
        <b/>
        <sz val="10"/>
        <rFont val="Calibri"/>
        <family val="2"/>
      </rPr>
      <t>insurance title product" is any product produced by the reporting entity which is intended for some use other than a title insurance commitment</t>
    </r>
    <r>
      <rPr>
        <b/>
        <sz val="10"/>
        <color rgb="FFFF0000"/>
        <rFont val="Calibri"/>
        <family val="2"/>
      </rPr>
      <t>, policy or holding money in escrow</t>
    </r>
    <r>
      <rPr>
        <b/>
        <sz val="10"/>
        <rFont val="Calibri"/>
        <family val="2"/>
      </rPr>
      <t xml:space="preserve"> </t>
    </r>
    <r>
      <rPr>
        <b/>
        <strike/>
        <sz val="10"/>
        <color rgb="FFFF0000"/>
        <rFont val="Calibri"/>
        <family val="2"/>
      </rPr>
      <t>or policy</t>
    </r>
    <r>
      <rPr>
        <b/>
        <sz val="10"/>
        <rFont val="Calibri"/>
        <family val="2"/>
      </rPr>
      <t xml:space="preserve">.  Examples of a non-insurance product are Ownership and Encumbrance reports (O&amp;Es), property profiles, abstracts, </t>
    </r>
    <r>
      <rPr>
        <b/>
        <strike/>
        <sz val="10"/>
        <color rgb="FFFF0000"/>
        <rFont val="Calibri"/>
        <family val="2"/>
      </rPr>
      <t>opinions, guarantees,</t>
    </r>
    <r>
      <rPr>
        <b/>
        <sz val="10"/>
        <rFont val="Calibri"/>
        <family val="2"/>
      </rPr>
      <t xml:space="preserve"> </t>
    </r>
    <r>
      <rPr>
        <b/>
        <sz val="10"/>
        <color rgb="FFFF0000"/>
        <rFont val="Calibri"/>
        <family val="2"/>
      </rPr>
      <t xml:space="preserve">holding money in escrow, </t>
    </r>
    <r>
      <rPr>
        <b/>
        <sz val="10"/>
        <rFont val="Calibri"/>
        <family val="2"/>
      </rPr>
      <t>etc. Do not include any items counted on Lines 32(A) or 32(B).</t>
    </r>
  </si>
  <si>
    <r>
      <t xml:space="preserve">A transaction is when an agent intends to act as a settlement agent and issue a policy, begins performing the work, but the deal is not completed for any reason. A transaction begins with the initial order and includes any work done up to and through an uncompleted closing. </t>
    </r>
    <r>
      <rPr>
        <b/>
        <sz val="10"/>
        <color rgb="FFFF0000"/>
        <rFont val="Calibri"/>
        <family val="2"/>
        <scheme val="minor"/>
      </rPr>
      <t>Does not include cancelled files from line 31.</t>
    </r>
  </si>
  <si>
    <r>
      <t>Total number transactions in which a policy was intended to be issued but was not issued for any reason</t>
    </r>
    <r>
      <rPr>
        <b/>
        <sz val="12"/>
        <color rgb="FFFF0000"/>
        <rFont val="Trebuchet MS"/>
        <family val="2"/>
      </rPr>
      <t xml:space="preserve"> other than cancellation</t>
    </r>
    <r>
      <rPr>
        <b/>
        <sz val="12"/>
        <rFont val="Trebuchet MS"/>
        <family val="2"/>
      </rPr>
      <t>.</t>
    </r>
  </si>
  <si>
    <r>
      <rPr>
        <b/>
        <strike/>
        <sz val="12"/>
        <color rgb="FFFF0000"/>
        <rFont val="Trebuchet MS"/>
        <family val="2"/>
      </rPr>
      <t>(A)</t>
    </r>
    <r>
      <rPr>
        <b/>
        <sz val="12"/>
        <rFont val="Trebuchet MS"/>
        <family val="2"/>
      </rPr>
      <t xml:space="preserve"> Total number of </t>
    </r>
    <r>
      <rPr>
        <b/>
        <strike/>
        <sz val="12"/>
        <color rgb="FFFF0000"/>
        <rFont val="Trebuchet MS"/>
        <family val="2"/>
      </rPr>
      <t>RESIDENTIAL</t>
    </r>
    <r>
      <rPr>
        <b/>
        <sz val="12"/>
        <rFont val="Trebuchet MS"/>
        <family val="2"/>
      </rPr>
      <t xml:space="preserve"> policies issued in reporting period</t>
    </r>
  </si>
  <si>
    <r>
      <t xml:space="preserve">(A) Number of searches </t>
    </r>
    <r>
      <rPr>
        <b/>
        <sz val="12"/>
        <color rgb="FFFF0000"/>
        <rFont val="Trebuchet MS"/>
        <family val="2"/>
      </rPr>
      <t>your agency performs and</t>
    </r>
    <r>
      <rPr>
        <b/>
        <sz val="12"/>
        <rFont val="Trebuchet MS"/>
        <family val="2"/>
      </rPr>
      <t xml:space="preserve"> bill</t>
    </r>
    <r>
      <rPr>
        <b/>
        <sz val="12"/>
        <color rgb="FFFF0000"/>
        <rFont val="Trebuchet MS"/>
        <family val="2"/>
      </rPr>
      <t>ed</t>
    </r>
    <r>
      <rPr>
        <b/>
        <sz val="12"/>
        <rFont val="Trebuchet MS"/>
        <family val="2"/>
      </rPr>
      <t xml:space="preserve"> to underwriters, other title entities and third parties</t>
    </r>
  </si>
  <si>
    <r>
      <rPr>
        <b/>
        <strike/>
        <sz val="12"/>
        <color rgb="FFFF0000"/>
        <rFont val="Trebuchet MS"/>
        <family val="2"/>
      </rPr>
      <t>(A)</t>
    </r>
    <r>
      <rPr>
        <b/>
        <sz val="12"/>
        <rFont val="Trebuchet MS"/>
        <family val="2"/>
      </rPr>
      <t xml:space="preserve"> Number of non-sale/purchase closing transactions from
Line 32 (Auto-Calculated from sum of 37(B) through 37(E))</t>
    </r>
  </si>
  <si>
    <r>
      <t>(</t>
    </r>
    <r>
      <rPr>
        <b/>
        <strike/>
        <sz val="12"/>
        <color rgb="FFFF0000"/>
        <rFont val="Trebuchet MS"/>
        <family val="2"/>
      </rPr>
      <t>B</t>
    </r>
    <r>
      <rPr>
        <b/>
        <sz val="12"/>
        <color rgb="FFFF0000"/>
        <rFont val="Trebuchet MS"/>
        <family val="2"/>
      </rPr>
      <t>A</t>
    </r>
    <r>
      <rPr>
        <b/>
        <sz val="12"/>
        <color indexed="8"/>
        <rFont val="Trebuchet MS"/>
        <family val="2"/>
      </rPr>
      <t>) Number of Refinance transactions included in 37(A)</t>
    </r>
  </si>
  <si>
    <r>
      <t>(</t>
    </r>
    <r>
      <rPr>
        <b/>
        <strike/>
        <sz val="12"/>
        <color rgb="FFFF0000"/>
        <rFont val="Trebuchet MS"/>
        <family val="2"/>
      </rPr>
      <t>D</t>
    </r>
    <r>
      <rPr>
        <b/>
        <sz val="12"/>
        <color rgb="FFFF0000"/>
        <rFont val="Trebuchet MS"/>
        <family val="2"/>
      </rPr>
      <t>B</t>
    </r>
    <r>
      <rPr>
        <b/>
        <sz val="12"/>
        <color indexed="8"/>
        <rFont val="Trebuchet MS"/>
        <family val="2"/>
      </rPr>
      <t>) Number of Leasehold transactions included in 37(A)</t>
    </r>
  </si>
  <si>
    <r>
      <t>(</t>
    </r>
    <r>
      <rPr>
        <b/>
        <strike/>
        <sz val="12"/>
        <color rgb="FFFF0000"/>
        <rFont val="Trebuchet MS"/>
        <family val="2"/>
      </rPr>
      <t>E</t>
    </r>
    <r>
      <rPr>
        <b/>
        <sz val="12"/>
        <color rgb="FFFF0000"/>
        <rFont val="Trebuchet MS"/>
        <family val="2"/>
      </rPr>
      <t>C</t>
    </r>
    <r>
      <rPr>
        <b/>
        <sz val="12"/>
        <color indexed="8"/>
        <rFont val="Trebuchet MS"/>
        <family val="2"/>
      </rPr>
      <t>) All Other transactions included in 37(A)</t>
    </r>
  </si>
  <si>
    <r>
      <t xml:space="preserve">Title Search Income - </t>
    </r>
    <r>
      <rPr>
        <b/>
        <sz val="12"/>
        <color rgb="FFFF0000"/>
        <rFont val="Trebuchet MS"/>
        <family val="2"/>
      </rPr>
      <t>do not treat as a pass through-  offset expenses on line 61</t>
    </r>
  </si>
  <si>
    <r>
      <t xml:space="preserve">This category applies to non-labor costs of maintaining a title plant or to fees paid to access a title plant belonging to another. </t>
    </r>
    <r>
      <rPr>
        <b/>
        <sz val="10"/>
        <color rgb="FFFF0000"/>
        <rFont val="Calibri"/>
        <family val="2"/>
      </rPr>
      <t>i.e Black Knight, the Fund, Courthouse, etc</t>
    </r>
  </si>
  <si>
    <r>
      <t xml:space="preserve">Include the names of </t>
    </r>
    <r>
      <rPr>
        <b/>
        <sz val="10"/>
        <color rgb="FFFF0000"/>
        <rFont val="Calibri"/>
        <family val="2"/>
      </rPr>
      <t>closing</t>
    </r>
    <r>
      <rPr>
        <b/>
        <sz val="10"/>
        <rFont val="Calibri"/>
        <family val="2"/>
      </rPr>
      <t xml:space="preserve"> software vendors used in Schedule A.</t>
    </r>
  </si>
  <si>
    <r>
      <t xml:space="preserve">This category applies when the agency is buying a search from any third party or underwriter, but only when the search </t>
    </r>
    <r>
      <rPr>
        <b/>
        <i/>
        <sz val="10"/>
        <rFont val="Calibri"/>
        <family val="2"/>
      </rPr>
      <t>does not</t>
    </r>
    <r>
      <rPr>
        <b/>
        <sz val="10"/>
        <rFont val="Calibri"/>
        <family val="2"/>
      </rPr>
      <t xml:space="preserve"> include suggested or draft exceptions and/or requirements to be considered for inclusion in the commitment. This category is to reflect the cost of those searches identified in lines </t>
    </r>
    <r>
      <rPr>
        <b/>
        <strike/>
        <sz val="10"/>
        <rFont val="Calibri"/>
        <family val="2"/>
      </rPr>
      <t>33(B), 34(B), and 34(C)</t>
    </r>
    <r>
      <rPr>
        <b/>
        <sz val="10"/>
        <color rgb="FFFF0000"/>
        <rFont val="Calibri"/>
        <family val="2"/>
      </rPr>
      <t>42(A) and 42(B)</t>
    </r>
  </si>
  <si>
    <r>
      <t xml:space="preserve">(A) Abstract/search expenditures with third parties </t>
    </r>
    <r>
      <rPr>
        <b/>
        <sz val="12"/>
        <color rgb="FFFF0000"/>
        <rFont val="Trebuchet MS"/>
        <family val="2"/>
      </rPr>
      <t>(Including Underwriters without Examination)</t>
    </r>
  </si>
  <si>
    <r>
      <t xml:space="preserve">(B) </t>
    </r>
    <r>
      <rPr>
        <b/>
        <sz val="12"/>
        <color rgb="FFFF0000"/>
        <rFont val="Trebuchet MS"/>
        <family val="2"/>
      </rPr>
      <t>Abstract/search expenditures with third parties (Including Underwriters with examination)</t>
    </r>
    <r>
      <rPr>
        <b/>
        <sz val="12"/>
        <rFont val="Trebuchet MS"/>
        <family val="2"/>
      </rPr>
      <t xml:space="preserve"> </t>
    </r>
    <r>
      <rPr>
        <b/>
        <strike/>
        <sz val="12"/>
        <rFont val="Trebuchet MS"/>
        <family val="2"/>
      </rPr>
      <t>Examined search products</t>
    </r>
    <r>
      <rPr>
        <b/>
        <sz val="12"/>
        <rFont val="Trebuchet MS"/>
        <family val="2"/>
      </rPr>
      <t xml:space="preserve"> </t>
    </r>
  </si>
  <si>
    <r>
      <t xml:space="preserve">This category applies when the agency is buying a search from any third party or underwriter, but only when the search </t>
    </r>
    <r>
      <rPr>
        <b/>
        <i/>
        <sz val="10"/>
        <rFont val="Calibri"/>
        <family val="2"/>
      </rPr>
      <t>does</t>
    </r>
    <r>
      <rPr>
        <b/>
        <sz val="10"/>
        <rFont val="Calibri"/>
        <family val="2"/>
      </rPr>
      <t xml:space="preserve"> include suggested or draft exceptions and/or requirements to be considered for inclusion in the commitment. This category is to reflect the cost of those searches identified in line </t>
    </r>
    <r>
      <rPr>
        <b/>
        <strike/>
        <sz val="10"/>
        <rFont val="Calibri"/>
        <family val="2"/>
      </rPr>
      <t xml:space="preserve">34(A) </t>
    </r>
    <r>
      <rPr>
        <b/>
        <sz val="10"/>
        <color rgb="FFFF0000"/>
        <rFont val="Calibri"/>
        <family val="2"/>
      </rPr>
      <t>42(A) and 42(B)</t>
    </r>
    <r>
      <rPr>
        <b/>
        <sz val="10"/>
        <rFont val="Calibri"/>
        <family val="2"/>
      </rPr>
      <t xml:space="preserve">.
</t>
    </r>
  </si>
  <si>
    <r>
      <t xml:space="preserve">Accounting,
external expenses </t>
    </r>
    <r>
      <rPr>
        <b/>
        <sz val="12"/>
        <color rgb="FFFF0000"/>
        <rFont val="Trebuchet MS"/>
        <family val="2"/>
      </rPr>
      <t>(operating and escrow)</t>
    </r>
  </si>
  <si>
    <r>
      <t xml:space="preserve">Bank charges </t>
    </r>
    <r>
      <rPr>
        <b/>
        <sz val="12"/>
        <color rgb="FFFF0000"/>
        <rFont val="Trebuchet MS"/>
        <family val="2"/>
      </rPr>
      <t>(Operating and Escrow)</t>
    </r>
  </si>
  <si>
    <r>
      <t>This category includes charge-offs for accounts receivable and expenses not recovered for canceled orders (</t>
    </r>
    <r>
      <rPr>
        <b/>
        <sz val="10"/>
        <color rgb="FFFF0000"/>
        <rFont val="Calibri"/>
        <family val="2"/>
      </rPr>
      <t>Such fees as estoppel, postal, wire, etc.)</t>
    </r>
  </si>
  <si>
    <r>
      <t>Include PAC donations in this line</t>
    </r>
    <r>
      <rPr>
        <b/>
        <sz val="10"/>
        <color rgb="FFFF0000"/>
        <rFont val="Calibri"/>
        <family val="2"/>
      </rPr>
      <t xml:space="preserve"> (Include PAC contributions deducted from related industry association dues.) </t>
    </r>
  </si>
  <si>
    <r>
      <t xml:space="preserve">Lobbying Expense </t>
    </r>
    <r>
      <rPr>
        <b/>
        <sz val="12"/>
        <color rgb="FFFF0000"/>
        <rFont val="Trebuchet MS"/>
        <family val="2"/>
      </rPr>
      <t>(Independent lobbying expenses paid)</t>
    </r>
  </si>
  <si>
    <r>
      <t xml:space="preserve">This category includes payments to such organizations as the Bar Association, the Florida Land Title Association, and other trade associations, as well as the  costs and expenses involved in participating in their activities. </t>
    </r>
    <r>
      <rPr>
        <b/>
        <sz val="10"/>
        <color rgb="FFFF0000"/>
        <rFont val="Calibri"/>
        <family val="2"/>
      </rPr>
      <t>This category is for the hiring or direct expense of lobbying efforts. Industry related lobbying contributions to associations is direct to line 78.</t>
    </r>
  </si>
  <si>
    <r>
      <t xml:space="preserve">Amounts paid directly by agent for title error losses not reimbursed by underwriter or any other party, and not included in underwriter loss reserves </t>
    </r>
    <r>
      <rPr>
        <b/>
        <sz val="12"/>
        <color rgb="FFFF0000"/>
        <rFont val="Trebuchet MS"/>
        <family val="2"/>
      </rPr>
      <t>(Such as rerecordings and related erecording fees, paying of taxes, expenses related to obtaining corrective documents, etc.)</t>
    </r>
  </si>
  <si>
    <r>
      <t>(A) Number of Title Error Loss Files Opened</t>
    </r>
    <r>
      <rPr>
        <b/>
        <sz val="12"/>
        <rFont val="Cambria"/>
        <family val="1"/>
      </rPr>
      <t xml:space="preserve"> </t>
    </r>
    <r>
      <rPr>
        <b/>
        <sz val="12"/>
        <color rgb="FFFF0000"/>
        <rFont val="Cambria"/>
        <family val="1"/>
      </rPr>
      <t>(A) Number of Title Error Claim notifications received from underwriters or direct insureds</t>
    </r>
  </si>
  <si>
    <r>
      <t xml:space="preserve">(C) Reimbursements Paid to Underwriter </t>
    </r>
    <r>
      <rPr>
        <b/>
        <sz val="12"/>
        <color rgb="FFFF0000"/>
        <rFont val="Trebuchet MS"/>
        <family val="2"/>
      </rPr>
      <t xml:space="preserve">including </t>
    </r>
    <r>
      <rPr>
        <b/>
        <sz val="12"/>
        <rFont val="Trebuchet MS"/>
        <family val="2"/>
      </rPr>
      <t>CPL Losses</t>
    </r>
  </si>
  <si>
    <r>
      <t xml:space="preserve">Some title error losses can be title error losses and  CPL losses, depending on how the underwriter wishes to classify them. Include here only actual reimbursements for CPL losses designated as such by your underwriters, excepting contract deductibles </t>
    </r>
    <r>
      <rPr>
        <b/>
        <sz val="10"/>
        <color rgb="FFFF0000"/>
        <rFont val="Calibri"/>
        <family val="2"/>
      </rPr>
      <t>(not E &amp; O)</t>
    </r>
    <r>
      <rPr>
        <b/>
        <sz val="10"/>
        <rFont val="Calibri"/>
        <family val="2"/>
      </rPr>
      <t xml:space="preserve">. Report contract deductibles on Lines </t>
    </r>
    <r>
      <rPr>
        <b/>
        <strike/>
        <sz val="10"/>
        <rFont val="Calibri"/>
        <family val="2"/>
      </rPr>
      <t>85-87</t>
    </r>
    <r>
      <rPr>
        <b/>
        <sz val="10"/>
        <rFont val="Calibri"/>
        <family val="2"/>
      </rPr>
      <t xml:space="preserve"> </t>
    </r>
    <r>
      <rPr>
        <b/>
        <sz val="10"/>
        <color rgb="FFFF0000"/>
        <rFont val="Calibri"/>
        <family val="2"/>
      </rPr>
      <t xml:space="preserve">88 </t>
    </r>
    <r>
      <rPr>
        <b/>
        <sz val="10"/>
        <rFont val="Calibri"/>
        <family val="2"/>
      </rPr>
      <t xml:space="preserve">below.
</t>
    </r>
  </si>
  <si>
    <r>
      <rPr>
        <b/>
        <sz val="12"/>
        <color rgb="FFFF0000"/>
        <rFont val="Trebuchet MS"/>
        <family val="2"/>
      </rPr>
      <t>Estimate</t>
    </r>
    <r>
      <rPr>
        <b/>
        <sz val="12"/>
        <rFont val="Trebuchet MS"/>
        <family val="2"/>
      </rPr>
      <t xml:space="preserve"> total cost of transactions </t>
    </r>
    <r>
      <rPr>
        <b/>
        <sz val="12"/>
        <color rgb="FFFF0000"/>
        <rFont val="Trebuchet MS"/>
        <family val="2"/>
      </rPr>
      <t>including labor in</t>
    </r>
    <r>
      <rPr>
        <b/>
        <sz val="12"/>
        <rFont val="Trebuchet MS"/>
        <family val="2"/>
      </rPr>
      <t xml:space="preserve"> which a policy was intended to be issued but was not issued for any reason</t>
    </r>
  </si>
  <si>
    <r>
      <t xml:space="preserve">E&amp;O insurance premiums </t>
    </r>
    <r>
      <rPr>
        <b/>
        <sz val="12"/>
        <color rgb="FFFF0000"/>
        <rFont val="Trebuchet MS"/>
        <family val="2"/>
      </rPr>
      <t>including cyber insurance</t>
    </r>
  </si>
  <si>
    <t>CORRECT COLUMN TITLES IN ROW 6</t>
  </si>
  <si>
    <r>
      <t xml:space="preserve">Column </t>
    </r>
    <r>
      <rPr>
        <b/>
        <strike/>
        <sz val="12"/>
        <color theme="0"/>
        <rFont val="Trebuchet MS"/>
        <family val="2"/>
      </rPr>
      <t xml:space="preserve">B </t>
    </r>
    <r>
      <rPr>
        <b/>
        <sz val="12"/>
        <color rgb="FFFF0000"/>
        <rFont val="Trebuchet MS"/>
        <family val="2"/>
      </rPr>
      <t>A</t>
    </r>
  </si>
  <si>
    <r>
      <t xml:space="preserve">Column </t>
    </r>
    <r>
      <rPr>
        <b/>
        <strike/>
        <sz val="12"/>
        <color theme="0"/>
        <rFont val="Trebuchet MS"/>
        <family val="2"/>
      </rPr>
      <t>C</t>
    </r>
    <r>
      <rPr>
        <b/>
        <sz val="12"/>
        <color theme="0"/>
        <rFont val="Trebuchet MS"/>
        <family val="2"/>
      </rPr>
      <t xml:space="preserve"> </t>
    </r>
    <r>
      <rPr>
        <b/>
        <sz val="12"/>
        <color rgb="FFFF0000"/>
        <rFont val="Trebuchet MS"/>
        <family val="2"/>
      </rPr>
      <t>B</t>
    </r>
  </si>
  <si>
    <r>
      <t>VI.  Consumer Protection</t>
    </r>
    <r>
      <rPr>
        <sz val="13"/>
        <color theme="1"/>
        <rFont val="Arial"/>
        <family val="2"/>
      </rPr>
      <t xml:space="preserve">
       </t>
    </r>
    <r>
      <rPr>
        <b/>
        <i/>
        <sz val="13"/>
        <color theme="1"/>
        <rFont val="Arial"/>
        <family val="2"/>
      </rPr>
      <t>Includes the below functions:</t>
    </r>
  </si>
  <si>
    <r>
      <rPr>
        <b/>
        <strike/>
        <sz val="12"/>
        <rFont val="Trebuchet MS"/>
        <family val="2"/>
      </rPr>
      <t>Completed</t>
    </r>
    <r>
      <rPr>
        <b/>
        <sz val="12"/>
        <rFont val="Trebuchet MS"/>
        <family val="2"/>
      </rPr>
      <t xml:space="preserve"> </t>
    </r>
    <r>
      <rPr>
        <b/>
        <sz val="12"/>
        <color rgb="FFFF0000"/>
        <rFont val="Trebuchet MS"/>
        <family val="2"/>
      </rPr>
      <t>Total Orders Cancelled During Reporting Period</t>
    </r>
    <r>
      <rPr>
        <b/>
        <strike/>
        <sz val="12"/>
        <rFont val="Trebuchet MS"/>
        <family val="2"/>
      </rPr>
      <t xml:space="preserve"> Title Transaction in Which Policy Was Issued or Intended </t>
    </r>
    <r>
      <rPr>
        <b/>
        <strike/>
        <sz val="12"/>
        <color rgb="FFFF0000"/>
        <rFont val="Trebuchet MS"/>
        <family val="2"/>
      </rPr>
      <t xml:space="preserve"> </t>
    </r>
    <r>
      <rPr>
        <b/>
        <strike/>
        <sz val="12"/>
        <rFont val="Trebuchet MS"/>
        <family val="2"/>
      </rPr>
      <t>to Be Issued</t>
    </r>
  </si>
  <si>
    <r>
      <t xml:space="preserve">(C) Number of searches acquired from a third party vendor that is not working primarily for the agency </t>
    </r>
    <r>
      <rPr>
        <b/>
        <sz val="12"/>
        <color rgb="FFFF0000"/>
        <rFont val="Trebuchet MS"/>
        <family val="2"/>
      </rPr>
      <t>which included suggested or draft exceptions and /or requirements to be considered or inclusion in the commitment</t>
    </r>
  </si>
  <si>
    <r>
      <t xml:space="preserve">(E) Number of searches conducted by an </t>
    </r>
    <r>
      <rPr>
        <b/>
        <sz val="12"/>
        <color rgb="FFFF0000"/>
        <rFont val="Trebuchet MS"/>
        <family val="2"/>
      </rPr>
      <t>independent contractor working primarily for the agency.</t>
    </r>
  </si>
  <si>
    <r>
      <t xml:space="preserve">Aggregate Computer/ </t>
    </r>
    <r>
      <rPr>
        <b/>
        <sz val="12"/>
        <color rgb="FFFF0000"/>
        <rFont val="Trebuchet MS"/>
        <family val="2"/>
      </rPr>
      <t>closing software /</t>
    </r>
    <r>
      <rPr>
        <b/>
        <sz val="12"/>
        <rFont val="Trebuchet MS"/>
        <family val="2"/>
      </rPr>
      <t xml:space="preserve">
software expenses
</t>
    </r>
    <r>
      <rPr>
        <b/>
        <sz val="12"/>
        <color rgb="FFFF0000"/>
        <rFont val="Trebuchet MS"/>
        <family val="2"/>
      </rPr>
      <t>(Include the names of 
closing software vendors 
on Schedule A, 
Column L. Include portal fees, erecording fees, escrow software, digital closing software, etc.)</t>
    </r>
  </si>
  <si>
    <r>
      <t xml:space="preserve">Charge offs and expenses incurred for canceled orders </t>
    </r>
    <r>
      <rPr>
        <b/>
        <sz val="12"/>
        <color rgb="FFFF0000"/>
        <rFont val="Trebuchet MS"/>
        <family val="2"/>
      </rPr>
      <t>(Such as Estoppel fees, postal, wire, etc.)</t>
    </r>
  </si>
  <si>
    <r>
      <t xml:space="preserve">Column </t>
    </r>
    <r>
      <rPr>
        <b/>
        <strike/>
        <sz val="12"/>
        <color theme="0"/>
        <rFont val="Trebuchet MS"/>
        <family val="2"/>
      </rPr>
      <t>D</t>
    </r>
    <r>
      <rPr>
        <b/>
        <sz val="12"/>
        <color theme="0"/>
        <rFont val="Trebuchet MS"/>
        <family val="2"/>
      </rPr>
      <t xml:space="preserve"> </t>
    </r>
    <r>
      <rPr>
        <b/>
        <sz val="12"/>
        <color rgb="FFFF0000"/>
        <rFont val="Trebuchet MS"/>
        <family val="2"/>
      </rPr>
      <t>C</t>
    </r>
  </si>
  <si>
    <r>
      <t xml:space="preserve">Column </t>
    </r>
    <r>
      <rPr>
        <b/>
        <strike/>
        <sz val="12"/>
        <color theme="0"/>
        <rFont val="Trebuchet MS"/>
        <family val="2"/>
      </rPr>
      <t>E</t>
    </r>
    <r>
      <rPr>
        <b/>
        <sz val="12"/>
        <color theme="0"/>
        <rFont val="Trebuchet MS"/>
        <family val="2"/>
      </rPr>
      <t xml:space="preserve"> </t>
    </r>
    <r>
      <rPr>
        <b/>
        <sz val="12"/>
        <color rgb="FFFF0000"/>
        <rFont val="Trebuchet MS"/>
        <family val="2"/>
      </rPr>
      <t>D</t>
    </r>
  </si>
  <si>
    <r>
      <t xml:space="preserve">Column </t>
    </r>
    <r>
      <rPr>
        <b/>
        <strike/>
        <sz val="12"/>
        <color theme="0"/>
        <rFont val="Trebuchet MS"/>
        <family val="2"/>
      </rPr>
      <t>H</t>
    </r>
    <r>
      <rPr>
        <b/>
        <sz val="12"/>
        <color theme="0"/>
        <rFont val="Trebuchet MS"/>
        <family val="2"/>
      </rPr>
      <t xml:space="preserve"> </t>
    </r>
    <r>
      <rPr>
        <b/>
        <sz val="12"/>
        <color rgb="FFFF0000"/>
        <rFont val="Trebuchet MS"/>
        <family val="2"/>
      </rPr>
      <t>E</t>
    </r>
  </si>
  <si>
    <r>
      <t xml:space="preserve">Column </t>
    </r>
    <r>
      <rPr>
        <b/>
        <strike/>
        <sz val="12"/>
        <color theme="0"/>
        <rFont val="Trebuchet MS"/>
        <family val="2"/>
      </rPr>
      <t>I</t>
    </r>
    <r>
      <rPr>
        <b/>
        <sz val="12"/>
        <color theme="0"/>
        <rFont val="Trebuchet MS"/>
        <family val="2"/>
      </rPr>
      <t xml:space="preserve"> </t>
    </r>
    <r>
      <rPr>
        <b/>
        <sz val="12"/>
        <color rgb="FFFF0000"/>
        <rFont val="Trebuchet MS"/>
        <family val="2"/>
      </rPr>
      <t>F</t>
    </r>
  </si>
  <si>
    <r>
      <t xml:space="preserve">Column </t>
    </r>
    <r>
      <rPr>
        <b/>
        <strike/>
        <sz val="12"/>
        <color theme="0"/>
        <rFont val="Trebuchet MS"/>
        <family val="2"/>
      </rPr>
      <t>J</t>
    </r>
    <r>
      <rPr>
        <b/>
        <sz val="12"/>
        <color theme="0"/>
        <rFont val="Trebuchet MS"/>
        <family val="2"/>
      </rPr>
      <t xml:space="preserve"> </t>
    </r>
    <r>
      <rPr>
        <b/>
        <sz val="12"/>
        <color rgb="FFFF0000"/>
        <rFont val="Trebuchet MS"/>
        <family val="2"/>
      </rPr>
      <t>G</t>
    </r>
  </si>
  <si>
    <r>
      <t xml:space="preserve">Column </t>
    </r>
    <r>
      <rPr>
        <b/>
        <strike/>
        <sz val="12"/>
        <color theme="0"/>
        <rFont val="Trebuchet MS"/>
        <family val="2"/>
      </rPr>
      <t>K</t>
    </r>
    <r>
      <rPr>
        <b/>
        <sz val="12"/>
        <color theme="0"/>
        <rFont val="Trebuchet MS"/>
        <family val="2"/>
      </rPr>
      <t xml:space="preserve"> </t>
    </r>
    <r>
      <rPr>
        <b/>
        <sz val="12"/>
        <color rgb="FFFF0000"/>
        <rFont val="Trebuchet MS"/>
        <family val="2"/>
      </rPr>
      <t>H</t>
    </r>
  </si>
  <si>
    <r>
      <t xml:space="preserve">Column </t>
    </r>
    <r>
      <rPr>
        <b/>
        <strike/>
        <sz val="12"/>
        <color theme="0"/>
        <rFont val="Trebuchet MS"/>
        <family val="2"/>
      </rPr>
      <t>L</t>
    </r>
    <r>
      <rPr>
        <b/>
        <sz val="12"/>
        <color theme="0"/>
        <rFont val="Trebuchet MS"/>
        <family val="2"/>
      </rPr>
      <t xml:space="preserve"> </t>
    </r>
    <r>
      <rPr>
        <b/>
        <sz val="12"/>
        <color rgb="FFFF0000"/>
        <rFont val="Trebuchet MS"/>
        <family val="2"/>
      </rPr>
      <t>I</t>
    </r>
  </si>
  <si>
    <t>REMOVE SCHEDULE "C" ALL TOGETHER</t>
  </si>
  <si>
    <r>
      <t>Enter the amount incurred for licenses</t>
    </r>
    <r>
      <rPr>
        <b/>
        <sz val="10"/>
        <color rgb="FFFF0000"/>
        <rFont val="Calibri"/>
        <family val="2"/>
      </rPr>
      <t xml:space="preserve"> (ALTA License and Agent License Continued Education)</t>
    </r>
    <r>
      <rPr>
        <b/>
        <sz val="10"/>
        <rFont val="Calibri"/>
        <family val="2"/>
      </rPr>
      <t>, taxes, and other governmental fees incurred during the reporting year in Florida (Note: do not include recording charges or federal income taxes here). This category includes agency and agent appointment fees.</t>
    </r>
  </si>
  <si>
    <r>
      <t xml:space="preserve">Governmental Fines
and Penalties </t>
    </r>
    <r>
      <rPr>
        <b/>
        <sz val="12"/>
        <color rgb="FFFF0000"/>
        <rFont val="Trebuchet MS"/>
        <family val="2"/>
      </rPr>
      <t>(Federal, State and Local; include 1099 reporting fines)</t>
    </r>
  </si>
  <si>
    <r>
      <rPr>
        <b/>
        <sz val="12"/>
        <color rgb="FFFF0000"/>
        <rFont val="Trebuchet MS"/>
        <family val="2"/>
      </rPr>
      <t>Statutorily Mandated</t>
    </r>
    <r>
      <rPr>
        <b/>
        <sz val="12"/>
        <rFont val="Trebuchet MS"/>
        <family val="2"/>
      </rPr>
      <t xml:space="preserve"> File Storage Expense</t>
    </r>
    <r>
      <rPr>
        <b/>
        <sz val="12"/>
        <color rgb="FFFF0000"/>
        <rFont val="Trebuchet MS"/>
        <family val="2"/>
      </rPr>
      <t>s</t>
    </r>
    <r>
      <rPr>
        <b/>
        <sz val="12"/>
        <rFont val="Trebuchet MS"/>
        <family val="2"/>
      </rPr>
      <t xml:space="preserve"> </t>
    </r>
    <r>
      <rPr>
        <b/>
        <sz val="12"/>
        <color rgb="FFFF0000"/>
        <rFont val="Trebuchet MS"/>
        <family val="2"/>
      </rPr>
      <t>(Physical and digital storage)</t>
    </r>
  </si>
  <si>
    <r>
      <t xml:space="preserve">1. Specify annual hours spent on each item designated by Roman numerals and the unique hourly cost per item.  </t>
    </r>
    <r>
      <rPr>
        <b/>
        <sz val="16"/>
        <rFont val="Trebuchet MS"/>
        <family val="2"/>
      </rPr>
      <t>(Alternatively:  Estimate percentage of time spent on each item.)</t>
    </r>
    <r>
      <rPr>
        <sz val="13"/>
        <color theme="0"/>
        <rFont val="Trebuchet MS"/>
        <family val="2"/>
      </rPr>
      <t xml:space="preserve">  The subcategories designated by letters or Arabic numerals are for illustrative purposes only.  The recording of their hourly costs or percentages of time spent on those items is optional.</t>
    </r>
  </si>
  <si>
    <r>
      <t xml:space="preserve">Average number of licensed employees (Auto-Calculated) included in 27 and 28. </t>
    </r>
    <r>
      <rPr>
        <b/>
        <sz val="12"/>
        <color rgb="FFFF0000"/>
        <rFont val="Trebuchet MS"/>
        <family val="2"/>
      </rPr>
      <t xml:space="preserve">  </t>
    </r>
    <r>
      <rPr>
        <b/>
        <strike/>
        <sz val="12"/>
        <color rgb="FFFF0000"/>
        <rFont val="Trebuchet MS"/>
        <family val="2"/>
      </rPr>
      <t>(Include the name and license number for every employee counted in 27 and 28 on Schedule A, Columns H and I)</t>
    </r>
  </si>
  <si>
    <r>
      <t>Column G</t>
    </r>
    <r>
      <rPr>
        <b/>
        <sz val="12"/>
        <color theme="0"/>
        <rFont val="Trebuchet MS"/>
        <family val="2"/>
      </rPr>
      <t xml:space="preserve"> </t>
    </r>
  </si>
  <si>
    <r>
      <t xml:space="preserve">Number of underwriter appointments, contracts, or agreements
</t>
    </r>
    <r>
      <rPr>
        <b/>
        <strike/>
        <sz val="12"/>
        <color rgb="FFFF0000"/>
        <rFont val="Trebuchet MS"/>
        <family val="2"/>
      </rPr>
      <t>(List underwriters in 
Schedule A, Column F)</t>
    </r>
  </si>
  <si>
    <r>
      <t xml:space="preserve">List of </t>
    </r>
    <r>
      <rPr>
        <b/>
        <strike/>
        <sz val="14"/>
        <color rgb="FFFF0000"/>
        <rFont val="Trebuchet MS"/>
        <family val="2"/>
      </rPr>
      <t xml:space="preserve">Appointed </t>
    </r>
    <r>
      <rPr>
        <b/>
        <strike/>
        <sz val="14"/>
        <color theme="0"/>
        <rFont val="Trebuchet MS"/>
        <family val="2"/>
      </rPr>
      <t>Underwriters in Order of Total Premium Written (Largest to Smallest) (from Report_Lines Tab Line 25)</t>
    </r>
  </si>
  <si>
    <t>REMOVE COLUMN F and G</t>
  </si>
  <si>
    <r>
      <t xml:space="preserve">Total number of policies issued in reporting period </t>
    </r>
    <r>
      <rPr>
        <b/>
        <strike/>
        <sz val="12"/>
        <rFont val="Trebuchet MS"/>
        <family val="2"/>
      </rPr>
      <t>(Auto-Calculated) Sum of 32(A) and 32(B)</t>
    </r>
  </si>
  <si>
    <r>
      <rPr>
        <b/>
        <sz val="12"/>
        <color rgb="FFFF0000"/>
        <rFont val="Trebuchet MS"/>
        <family val="2"/>
      </rPr>
      <t>Title Related</t>
    </r>
    <r>
      <rPr>
        <b/>
        <sz val="12"/>
        <rFont val="Trebuchet MS"/>
        <family val="2"/>
      </rPr>
      <t xml:space="preserve"> Professional Association fees and contributions </t>
    </r>
    <r>
      <rPr>
        <b/>
        <sz val="12"/>
        <color rgb="FFFF0000"/>
        <rFont val="Trebuchet MS"/>
        <family val="2"/>
      </rPr>
      <t>(i.e. Dues and non-educational events that are not included in Line 73)</t>
    </r>
  </si>
  <si>
    <r>
      <t xml:space="preserve">(A) Dollar amount of Closing Error Losses </t>
    </r>
    <r>
      <rPr>
        <b/>
        <sz val="12"/>
        <color rgb="FFFF0000"/>
        <rFont val="Trebuchet MS"/>
        <family val="2"/>
      </rPr>
      <t>Including Fees (Non-Title)</t>
    </r>
  </si>
  <si>
    <r>
      <t xml:space="preserve">3. </t>
    </r>
    <r>
      <rPr>
        <sz val="13"/>
        <rFont val="Trebuchet MS"/>
        <family val="2"/>
      </rPr>
      <t xml:space="preserve">Include compensation, other personnel costs such as benefits and payroll taxes. </t>
    </r>
    <r>
      <rPr>
        <sz val="13"/>
        <color theme="0"/>
        <rFont val="Trebuchet MS"/>
        <family val="2"/>
      </rPr>
      <t xml:space="preserve">Related non-personnel costs and overhead costs are captured in the main data call section. 
</t>
    </r>
  </si>
  <si>
    <t>A. Escrow accounting functions such as reconciliations, wires, etc.</t>
  </si>
  <si>
    <t>B. Escheating</t>
  </si>
  <si>
    <r>
      <t>VII.  Government Requirements</t>
    </r>
    <r>
      <rPr>
        <sz val="13"/>
        <color theme="1"/>
        <rFont val="Arial"/>
        <family val="2"/>
      </rPr>
      <t xml:space="preserve">
       </t>
    </r>
    <r>
      <rPr>
        <b/>
        <i/>
        <sz val="13"/>
        <color theme="1"/>
        <rFont val="Arial"/>
        <family val="2"/>
      </rPr>
      <t>Includes the below functions:</t>
    </r>
  </si>
  <si>
    <t>A. 1099 submission to IRS</t>
  </si>
  <si>
    <t>C. Patriot Act</t>
  </si>
  <si>
    <t>C. ALTA Best Practices Compliance</t>
  </si>
  <si>
    <t>B. Financial Crimes Enforcement Network (FinCEN)</t>
  </si>
  <si>
    <t>D. Foreign Investment Real Property Tax Act (FIRPTA)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</si>
</sst>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0_);[Red]\(0\)"/>
    <numFmt numFmtId="165" formatCode="###\-###\-####"/>
    <numFmt numFmtId="166" formatCode="##\-#######"/>
    <numFmt numFmtId="167" formatCode="#####"/>
    <numFmt numFmtId="168" formatCode="0.00_);[Red]\(0.00\)"/>
    <numFmt numFmtId="169" formatCode="0.000_);[Red]\(0.000\)"/>
  </numFmts>
  <fonts count="19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sz val="10"/>
      <name val="Trebuchet MS"/>
      <family val="2"/>
    </font>
    <font>
      <sz val="12"/>
      <color theme="1"/>
      <name val="Arial"/>
      <family val="2"/>
    </font>
    <font>
      <sz val="10"/>
      <name val="Arial"/>
      <family val="2"/>
    </font>
    <font>
      <u/>
      <sz val="10"/>
      <color indexed="12"/>
      <name val="Trebuchet MS"/>
      <family val="2"/>
    </font>
    <font>
      <b/>
      <sz val="12"/>
      <color indexed="9"/>
      <name val="Trebuchet MS"/>
      <family val="2"/>
    </font>
    <font>
      <b/>
      <sz val="10"/>
      <color indexed="9"/>
      <name val="Arial"/>
      <family val="2"/>
    </font>
    <font>
      <sz val="10"/>
      <color indexed="9"/>
      <name val="Trebuchet MS"/>
      <family val="2"/>
    </font>
    <font>
      <b/>
      <sz val="12"/>
      <color indexed="16"/>
      <name val="Trebuchet MS"/>
      <family val="2"/>
    </font>
    <font>
      <b/>
      <sz val="14"/>
      <name val="Trebuchet MS"/>
      <family val="2"/>
    </font>
    <font>
      <b/>
      <sz val="26"/>
      <color indexed="9"/>
      <name val="Arial"/>
      <family val="2"/>
    </font>
    <font>
      <sz val="10"/>
      <color indexed="9"/>
      <name val="Arial"/>
      <family val="2"/>
    </font>
    <font>
      <b/>
      <sz val="16"/>
      <color indexed="9"/>
      <name val="Arial"/>
      <family val="2"/>
    </font>
    <font>
      <i/>
      <sz val="10"/>
      <color indexed="9"/>
      <name val="Trebuchet MS"/>
      <family val="2"/>
    </font>
    <font>
      <b/>
      <i/>
      <sz val="16"/>
      <color indexed="9"/>
      <name val="Trebuchet MS"/>
      <family val="2"/>
    </font>
    <font>
      <sz val="10"/>
      <name val="Trebuchet MS"/>
      <family val="2"/>
    </font>
    <font>
      <b/>
      <sz val="16"/>
      <color indexed="9"/>
      <name val="Trebuchet MS"/>
      <family val="2"/>
    </font>
    <font>
      <b/>
      <sz val="12"/>
      <name val="Trebuchet MS"/>
      <family val="2"/>
    </font>
    <font>
      <b/>
      <i/>
      <sz val="14"/>
      <color indexed="9"/>
      <name val="Trebuchet MS"/>
      <family val="2"/>
    </font>
    <font>
      <b/>
      <i/>
      <u/>
      <sz val="16"/>
      <color indexed="9"/>
      <name val="Trebuchet MS"/>
      <family val="2"/>
    </font>
    <font>
      <sz val="10"/>
      <name val="MS Sans Serif"/>
      <family val="2"/>
    </font>
    <font>
      <sz val="10"/>
      <color theme="0"/>
      <name val="Trebuchet MS"/>
      <family val="2"/>
    </font>
    <font>
      <sz val="14"/>
      <color rgb="FF000000"/>
      <name val="Trebuchet MS"/>
      <family val="2"/>
    </font>
    <font>
      <b/>
      <sz val="14"/>
      <color theme="0"/>
      <name val="Trebuchet MS"/>
      <family val="2"/>
    </font>
    <font>
      <b/>
      <sz val="12"/>
      <color theme="0"/>
      <name val="Trebuchet MS"/>
      <family val="2"/>
    </font>
    <font>
      <sz val="12"/>
      <name val="Trebuchet MS"/>
      <family val="2"/>
    </font>
    <font>
      <sz val="14"/>
      <color theme="1"/>
      <name val="Trebuchet MS"/>
      <family val="2"/>
    </font>
    <font>
      <sz val="14"/>
      <name val="Trebuchet MS"/>
      <family val="2"/>
    </font>
    <font>
      <sz val="14"/>
      <color theme="1"/>
      <name val="Calibri"/>
      <family val="2"/>
      <scheme val="minor"/>
    </font>
    <font>
      <sz val="11"/>
      <name val="Calibri"/>
      <family val="2"/>
      <scheme val="minor"/>
    </font>
    <font>
      <b/>
      <sz val="16"/>
      <color theme="0"/>
      <name val="Trebuchet MS"/>
      <family val="2"/>
    </font>
    <font>
      <sz val="11"/>
      <color theme="0"/>
      <name val="Trebuchet MS"/>
      <family val="2"/>
    </font>
    <font>
      <sz val="11"/>
      <color theme="0"/>
      <name val="Calibri"/>
      <family val="2"/>
    </font>
    <font>
      <sz val="12"/>
      <color theme="1"/>
      <name val="Trebuchet MS"/>
      <family val="2"/>
    </font>
    <font>
      <sz val="11"/>
      <color indexed="10"/>
      <name val="Calibri"/>
      <family val="2"/>
    </font>
    <font>
      <strike/>
      <sz val="11"/>
      <color indexed="10"/>
      <name val="Calibri"/>
      <family val="2"/>
    </font>
    <font>
      <sz val="10"/>
      <name val="Calibri"/>
      <family val="2"/>
    </font>
    <font>
      <b/>
      <sz val="10"/>
      <name val="Calibri"/>
      <family val="2"/>
    </font>
    <font>
      <sz val="10"/>
      <color indexed="8"/>
      <name val="Calibri"/>
      <family val="2"/>
    </font>
    <font>
      <sz val="10"/>
      <name val="Calibri"/>
      <family val="2"/>
      <scheme val="minor"/>
    </font>
    <font>
      <b/>
      <sz val="10"/>
      <name val="Arial"/>
      <family val="2"/>
    </font>
    <font>
      <b/>
      <sz val="10"/>
      <color indexed="8"/>
      <name val="Calibri"/>
      <family val="2"/>
    </font>
    <font>
      <b/>
      <sz val="14"/>
      <color rgb="FFFF0000"/>
      <name val="Trebuchet MS"/>
      <family val="2"/>
    </font>
    <font>
      <u/>
      <sz val="10"/>
      <color indexed="12"/>
      <name val="Arial"/>
      <family val="2"/>
    </font>
    <font>
      <b/>
      <i/>
      <sz val="18"/>
      <color rgb="FF000000"/>
      <name val="Trebuchet MS"/>
      <family val="2"/>
    </font>
    <font>
      <sz val="11"/>
      <color theme="0"/>
      <name val="Calibri"/>
      <family val="2"/>
      <scheme val="minor"/>
    </font>
    <font>
      <sz val="10"/>
      <name val="Arial"/>
      <family val="2"/>
    </font>
    <font>
      <b/>
      <sz val="16"/>
      <color theme="0"/>
      <name val="Calibri"/>
      <family val="2"/>
    </font>
    <font>
      <sz val="14"/>
      <color theme="0"/>
      <name val="Trebuchet MS"/>
      <family val="2"/>
    </font>
    <font>
      <sz val="11"/>
      <color theme="1"/>
      <name val="Arial"/>
      <family val="2"/>
    </font>
    <font>
      <sz val="12"/>
      <color theme="0"/>
      <name val="Trebuchet MS"/>
      <family val="2"/>
    </font>
    <font>
      <sz val="12"/>
      <color theme="0"/>
      <name val="Arial"/>
      <family val="2"/>
    </font>
    <font>
      <b/>
      <sz val="20"/>
      <color theme="0"/>
      <name val="Trebuchet MS"/>
      <family val="2"/>
    </font>
    <font>
      <b/>
      <u/>
      <sz val="16"/>
      <color theme="0"/>
      <name val="Calibri"/>
      <family val="2"/>
    </font>
    <font>
      <b/>
      <sz val="12"/>
      <color theme="1"/>
      <name val="Trebuchet MS"/>
      <family val="2"/>
    </font>
    <font>
      <b/>
      <sz val="18"/>
      <color indexed="9"/>
      <name val="Trebuchet MS"/>
      <family val="2"/>
    </font>
    <font>
      <b/>
      <sz val="12"/>
      <color theme="1"/>
      <name val="Calibri"/>
      <family val="2"/>
      <scheme val="minor"/>
    </font>
    <font>
      <sz val="13"/>
      <color theme="0"/>
      <name val="Trebuchet MS"/>
      <family val="2"/>
    </font>
    <font>
      <b/>
      <sz val="14"/>
      <color theme="1"/>
      <name val="Arial"/>
      <family val="2"/>
    </font>
    <font>
      <sz val="13"/>
      <color theme="1"/>
      <name val="Arial"/>
      <family val="2"/>
    </font>
    <font>
      <sz val="7"/>
      <color theme="1"/>
      <name val="Arial"/>
      <family val="2"/>
    </font>
    <font>
      <b/>
      <sz val="13"/>
      <color indexed="9"/>
      <name val="Arial"/>
      <family val="2"/>
    </font>
    <font>
      <b/>
      <sz val="18"/>
      <color theme="0"/>
      <name val="Calibri"/>
      <family val="2"/>
      <scheme val="minor"/>
    </font>
    <font>
      <b/>
      <sz val="11"/>
      <color theme="0"/>
      <name val="Calibri"/>
      <family val="2"/>
      <scheme val="minor"/>
    </font>
    <font>
      <b/>
      <sz val="18"/>
      <color theme="1"/>
      <name val="Trebuchet MS"/>
      <family val="2"/>
    </font>
    <font>
      <sz val="20"/>
      <name val="Trebuchet MS"/>
      <family val="2"/>
    </font>
    <font>
      <sz val="10"/>
      <color theme="0"/>
      <name val="Arial"/>
      <family val="2"/>
    </font>
    <font>
      <b/>
      <sz val="10"/>
      <color theme="0"/>
      <name val="Arial"/>
      <family val="2"/>
    </font>
    <font>
      <b/>
      <sz val="14"/>
      <color rgb="FFCB2404"/>
      <name val="Trebuchet MS"/>
      <family val="2"/>
    </font>
    <font>
      <sz val="14"/>
      <color rgb="FFFF0000"/>
      <name val="Trebuchet MS"/>
      <family val="2"/>
    </font>
    <font>
      <b/>
      <sz val="22"/>
      <color rgb="FF000000"/>
      <name val="Trebuchet MS"/>
      <family val="2"/>
    </font>
    <font>
      <b/>
      <sz val="22"/>
      <color rgb="FFFF0000"/>
      <name val="Trebuchet MS"/>
      <family val="2"/>
    </font>
    <font>
      <b/>
      <sz val="18"/>
      <name val="Trebuchet MS"/>
      <family val="2"/>
    </font>
    <font>
      <b/>
      <sz val="24"/>
      <color theme="0"/>
      <name val="Trebuchet MS"/>
      <family val="2"/>
    </font>
    <font>
      <b/>
      <sz val="11"/>
      <color theme="1"/>
      <name val="Calibri"/>
      <family val="2"/>
      <scheme val="minor"/>
    </font>
    <font>
      <b/>
      <sz val="18"/>
      <color theme="0"/>
      <name val="Trebuchet MS"/>
      <family val="2"/>
    </font>
    <font>
      <b/>
      <u/>
      <sz val="18"/>
      <color theme="0"/>
      <name val="Trebuchet MS"/>
      <family val="2"/>
    </font>
    <font>
      <b/>
      <i/>
      <sz val="13"/>
      <color theme="1"/>
      <name val="Arial"/>
      <family val="2"/>
    </font>
    <font>
      <b/>
      <sz val="12"/>
      <color theme="1"/>
      <name val="Arial"/>
      <family val="2"/>
    </font>
    <font>
      <b/>
      <i/>
      <sz val="14"/>
      <color theme="1"/>
      <name val="Trebuchet MS"/>
      <family val="2"/>
    </font>
    <font>
      <sz val="10"/>
      <name val="Trebuchet MS"/>
      <family val="2"/>
    </font>
    <font>
      <b/>
      <sz val="10"/>
      <color rgb="FFCB2404"/>
      <name val="Trebuchet MS"/>
      <family val="2"/>
    </font>
    <font>
      <b/>
      <sz val="10"/>
      <color rgb="FF000000"/>
      <name val="Calibri"/>
      <family val="2"/>
    </font>
    <font>
      <b/>
      <sz val="20"/>
      <name val="Trebuchet MS"/>
      <family val="2"/>
    </font>
    <font>
      <b/>
      <sz val="12"/>
      <color indexed="8"/>
      <name val="Trebuchet MS"/>
      <family val="2"/>
    </font>
    <font>
      <b/>
      <sz val="10"/>
      <name val="Calibri"/>
      <family val="2"/>
      <scheme val="minor"/>
    </font>
    <font>
      <b/>
      <sz val="10"/>
      <name val="Verdana"/>
      <family val="2"/>
    </font>
    <font>
      <b/>
      <i/>
      <sz val="10"/>
      <name val="Calibri"/>
      <family val="2"/>
    </font>
    <font>
      <b/>
      <sz val="18"/>
      <color rgb="FFFFFF00"/>
      <name val="Calibri"/>
      <family val="2"/>
      <scheme val="minor"/>
    </font>
    <font>
      <b/>
      <u/>
      <sz val="18"/>
      <color rgb="FFFFFF00"/>
      <name val="Trebuchet MS"/>
      <family val="2"/>
    </font>
    <font>
      <b/>
      <u/>
      <sz val="24"/>
      <color indexed="12"/>
      <name val="Trebuchet MS"/>
      <family val="2"/>
    </font>
    <font>
      <b/>
      <sz val="24"/>
      <color theme="1"/>
      <name val="Calibri"/>
      <family val="2"/>
      <scheme val="minor"/>
    </font>
    <font>
      <b/>
      <sz val="13"/>
      <color rgb="FFFFFF99"/>
      <name val="Arial"/>
      <family val="2"/>
    </font>
    <font>
      <sz val="13"/>
      <color theme="0"/>
      <name val="Arial"/>
      <family val="2"/>
    </font>
    <font>
      <sz val="12"/>
      <color rgb="FF000000"/>
      <name val="Arial"/>
      <family val="2"/>
    </font>
    <font>
      <b/>
      <sz val="12"/>
      <name val="Arial"/>
      <family val="2"/>
    </font>
    <font>
      <b/>
      <sz val="14"/>
      <color theme="1"/>
      <name val="Trebuchet MS"/>
      <family val="2"/>
    </font>
    <font>
      <sz val="11"/>
      <color theme="0" tint="-0.14999847407452621"/>
      <name val="Calibri"/>
      <family val="2"/>
      <scheme val="minor"/>
    </font>
    <font>
      <b/>
      <sz val="14"/>
      <color theme="2" tint="-0.249977111117893"/>
      <name val="Trebuchet MS"/>
      <family val="2"/>
    </font>
    <font>
      <b/>
      <sz val="12"/>
      <color theme="2" tint="-0.249977111117893"/>
      <name val="Arial"/>
      <family val="2"/>
    </font>
    <font>
      <u/>
      <sz val="10"/>
      <color theme="2" tint="-9.9978637043366805E-2"/>
      <name val="Trebuchet MS"/>
      <family val="2"/>
    </font>
    <font>
      <b/>
      <sz val="10"/>
      <color theme="1"/>
      <name val="Calibri"/>
      <family val="2"/>
      <scheme val="minor"/>
    </font>
    <font>
      <b/>
      <sz val="12"/>
      <color rgb="FFFF0000"/>
      <name val="Trebuchet MS"/>
      <family val="2"/>
    </font>
    <font>
      <b/>
      <sz val="11"/>
      <name val="Trebuchet MS"/>
      <family val="2"/>
    </font>
    <font>
      <b/>
      <sz val="11"/>
      <color rgb="FFFF0000"/>
      <name val="Trebuchet MS"/>
      <family val="2"/>
    </font>
    <font>
      <b/>
      <sz val="13"/>
      <color rgb="FFFFFF00"/>
      <name val="Trebuchet MS"/>
      <family val="2"/>
    </font>
    <font>
      <b/>
      <sz val="15"/>
      <color indexed="9"/>
      <name val="Trebuchet MS"/>
      <family val="2"/>
    </font>
    <font>
      <b/>
      <sz val="14"/>
      <color indexed="9"/>
      <name val="Trebuchet MS"/>
      <family val="2"/>
    </font>
    <font>
      <b/>
      <sz val="22"/>
      <name val="Trebuchet MS"/>
      <family val="2"/>
    </font>
    <font>
      <b/>
      <sz val="13"/>
      <color theme="1"/>
      <name val="Trebuchet MS"/>
      <family val="2"/>
    </font>
    <font>
      <sz val="13"/>
      <color theme="0" tint="-0.14999847407452621"/>
      <name val="Calibri"/>
      <family val="2"/>
      <scheme val="minor"/>
    </font>
    <font>
      <b/>
      <sz val="12"/>
      <color theme="0" tint="-0.14999847407452621"/>
      <name val="Trebuchet MS"/>
      <family val="2"/>
    </font>
    <font>
      <b/>
      <sz val="13"/>
      <color theme="9" tint="-0.499984740745262"/>
      <name val="Trebuchet MS"/>
      <family val="2"/>
    </font>
    <font>
      <b/>
      <sz val="11.5"/>
      <color theme="9" tint="-0.499984740745262"/>
      <name val="Trebuchet MS"/>
      <family val="2"/>
    </font>
    <font>
      <sz val="11"/>
      <name val="Arial"/>
      <family val="2"/>
    </font>
    <font>
      <sz val="11"/>
      <color theme="9" tint="-0.499984740745262"/>
      <name val="Arial"/>
      <family val="2"/>
    </font>
    <font>
      <b/>
      <sz val="13"/>
      <color indexed="16"/>
      <name val="Trebuchet MS"/>
      <family val="2"/>
    </font>
    <font>
      <b/>
      <sz val="11"/>
      <color theme="0"/>
      <name val="Trebuchet MS"/>
      <family val="2"/>
    </font>
    <font>
      <b/>
      <sz val="10"/>
      <name val="Trebuchet MS"/>
      <family val="2"/>
    </font>
    <font>
      <sz val="11"/>
      <color rgb="FF000000"/>
      <name val="Arial"/>
      <family val="2"/>
    </font>
    <font>
      <b/>
      <sz val="13"/>
      <color theme="0"/>
      <name val="Trebuchet MS"/>
      <family val="2"/>
    </font>
    <font>
      <b/>
      <sz val="15"/>
      <color theme="0"/>
      <name val="Trebuchet MS"/>
      <family val="2"/>
    </font>
    <font>
      <b/>
      <sz val="17"/>
      <color theme="1"/>
      <name val="Trebuchet MS"/>
      <family val="2"/>
    </font>
    <font>
      <b/>
      <sz val="22"/>
      <color rgb="FFFF0000"/>
      <name val="Calibri"/>
      <family val="2"/>
      <scheme val="minor"/>
    </font>
    <font>
      <b/>
      <sz val="26"/>
      <color theme="9" tint="-0.499984740745262"/>
      <name val="Calibri"/>
      <family val="2"/>
      <scheme val="minor"/>
    </font>
    <font>
      <sz val="14"/>
      <color theme="1"/>
      <name val="Times New Roman"/>
      <family val="1"/>
    </font>
    <font>
      <sz val="14"/>
      <name val="Times New Roman"/>
      <family val="1"/>
    </font>
    <font>
      <b/>
      <sz val="14"/>
      <color rgb="FFFF0000"/>
      <name val="Times New Roman"/>
      <family val="1"/>
    </font>
    <font>
      <sz val="14"/>
      <color theme="1"/>
      <name val="Symbol"/>
      <family val="1"/>
      <charset val="2"/>
    </font>
    <font>
      <i/>
      <sz val="14"/>
      <color theme="1"/>
      <name val="Times New Roman"/>
      <family val="1"/>
    </font>
    <font>
      <b/>
      <u/>
      <sz val="14"/>
      <color indexed="12"/>
      <name val="Trebuchet MS"/>
      <family val="2"/>
    </font>
    <font>
      <sz val="14"/>
      <color rgb="FF000000"/>
      <name val="Times New Roman"/>
      <family val="1"/>
    </font>
    <font>
      <sz val="14"/>
      <color theme="1"/>
      <name val="Calibri"/>
      <family val="2"/>
    </font>
    <font>
      <b/>
      <sz val="16"/>
      <color theme="1"/>
      <name val="Times New Roman"/>
      <family val="1"/>
    </font>
    <font>
      <b/>
      <u/>
      <sz val="14"/>
      <color theme="1"/>
      <name val="Times New Roman"/>
      <family val="1"/>
    </font>
    <font>
      <b/>
      <sz val="11"/>
      <color theme="1"/>
      <name val="Arial"/>
      <family val="2"/>
    </font>
    <font>
      <b/>
      <i/>
      <sz val="11"/>
      <color rgb="FFFF0000"/>
      <name val="Arial"/>
      <family val="2"/>
    </font>
    <font>
      <b/>
      <i/>
      <sz val="11"/>
      <color theme="1"/>
      <name val="Arial"/>
      <family val="2"/>
    </font>
    <font>
      <b/>
      <i/>
      <sz val="15"/>
      <color theme="0"/>
      <name val="Trebuchet MS"/>
      <family val="2"/>
    </font>
    <font>
      <b/>
      <sz val="14"/>
      <color theme="1"/>
      <name val="Times New Roman"/>
      <family val="1"/>
    </font>
    <font>
      <sz val="10"/>
      <color rgb="FFEFB30B"/>
      <name val="Trebuchet MS"/>
      <family val="2"/>
    </font>
    <font>
      <b/>
      <sz val="10"/>
      <color theme="1"/>
      <name val="Calibri"/>
      <family val="2"/>
    </font>
    <font>
      <b/>
      <sz val="12"/>
      <color rgb="FFFFFF00"/>
      <name val="Trebuchet MS"/>
      <family val="2"/>
    </font>
    <font>
      <b/>
      <sz val="8"/>
      <color indexed="9"/>
      <name val="Trebuchet MS"/>
      <family val="2"/>
    </font>
    <font>
      <b/>
      <strike/>
      <sz val="12"/>
      <name val="Trebuchet MS"/>
      <family val="2"/>
    </font>
    <font>
      <sz val="9"/>
      <color indexed="81"/>
      <name val="Tahoma"/>
      <family val="2"/>
    </font>
    <font>
      <b/>
      <sz val="9"/>
      <color indexed="81"/>
      <name val="Tahoma"/>
      <family val="2"/>
    </font>
    <font>
      <b/>
      <strike/>
      <sz val="12"/>
      <color rgb="FFFF0000"/>
      <name val="Trebuchet MS"/>
      <family val="2"/>
    </font>
    <font>
      <b/>
      <sz val="10"/>
      <color rgb="FFFF0000"/>
      <name val="Calibri"/>
      <family val="2"/>
    </font>
    <font>
      <sz val="10"/>
      <color rgb="FFFF0000"/>
      <name val="Trebuchet MS"/>
      <family val="2"/>
    </font>
    <font>
      <b/>
      <strike/>
      <sz val="10"/>
      <color rgb="FFFF0000"/>
      <name val="Calibri"/>
      <family val="2"/>
    </font>
    <font>
      <b/>
      <sz val="10"/>
      <color rgb="FFFF0000"/>
      <name val="Calibri"/>
      <family val="2"/>
      <scheme val="minor"/>
    </font>
    <font>
      <strike/>
      <sz val="10"/>
      <name val="Trebuchet MS"/>
      <family val="2"/>
    </font>
    <font>
      <strike/>
      <u/>
      <sz val="10"/>
      <color indexed="12"/>
      <name val="Trebuchet MS"/>
      <family val="2"/>
    </font>
    <font>
      <strike/>
      <sz val="12"/>
      <color rgb="FF000000"/>
      <name val="Arial"/>
      <family val="2"/>
    </font>
    <font>
      <strike/>
      <sz val="12"/>
      <color theme="0"/>
      <name val="Arial"/>
      <family val="2"/>
    </font>
    <font>
      <strike/>
      <sz val="11"/>
      <color theme="1"/>
      <name val="Calibri"/>
      <family val="2"/>
      <scheme val="minor"/>
    </font>
    <font>
      <strike/>
      <sz val="10"/>
      <color indexed="8"/>
      <name val="Calibri"/>
      <family val="2"/>
    </font>
    <font>
      <strike/>
      <sz val="10"/>
      <color rgb="FFFF0000"/>
      <name val="Trebuchet MS"/>
      <family val="2"/>
    </font>
    <font>
      <strike/>
      <u/>
      <sz val="10"/>
      <color rgb="FFFF0000"/>
      <name val="Trebuchet MS"/>
      <family val="2"/>
    </font>
    <font>
      <strike/>
      <sz val="12"/>
      <color rgb="FFFF0000"/>
      <name val="Arial"/>
      <family val="2"/>
    </font>
    <font>
      <strike/>
      <sz val="11"/>
      <color rgb="FFFF0000"/>
      <name val="Calibri"/>
      <family val="2"/>
      <scheme val="minor"/>
    </font>
    <font>
      <strike/>
      <sz val="10"/>
      <color rgb="FFFF0000"/>
      <name val="Calibri"/>
      <family val="2"/>
    </font>
    <font>
      <b/>
      <strike/>
      <sz val="12"/>
      <color indexed="8"/>
      <name val="Trebuchet MS"/>
      <family val="2"/>
    </font>
    <font>
      <b/>
      <strike/>
      <sz val="10"/>
      <name val="Calibri"/>
      <family val="2"/>
    </font>
    <font>
      <strike/>
      <sz val="10"/>
      <name val="Calibri"/>
      <family val="2"/>
    </font>
    <font>
      <b/>
      <strike/>
      <sz val="12"/>
      <name val="Cambria"/>
      <family val="1"/>
    </font>
    <font>
      <strike/>
      <u/>
      <sz val="10"/>
      <color indexed="12"/>
      <name val="Cambria"/>
      <family val="1"/>
    </font>
    <font>
      <strike/>
      <sz val="12"/>
      <color rgb="FF000000"/>
      <name val="Cambria"/>
      <family val="1"/>
    </font>
    <font>
      <b/>
      <sz val="12"/>
      <name val="Cambria"/>
      <family val="1"/>
    </font>
    <font>
      <b/>
      <sz val="12"/>
      <color rgb="FFFF0000"/>
      <name val="Cambria"/>
      <family val="1"/>
    </font>
    <font>
      <sz val="12"/>
      <color theme="0"/>
      <name val="Cambria"/>
      <family val="1"/>
    </font>
    <font>
      <b/>
      <sz val="10"/>
      <name val="Cambria"/>
      <family val="1"/>
    </font>
    <font>
      <b/>
      <sz val="10"/>
      <color rgb="FF000000"/>
      <name val="Cambria"/>
      <family val="1"/>
    </font>
    <font>
      <b/>
      <strike/>
      <sz val="16"/>
      <color indexed="9"/>
      <name val="Trebuchet MS"/>
      <family val="2"/>
    </font>
    <font>
      <strike/>
      <sz val="11"/>
      <color theme="0"/>
      <name val="Calibri"/>
      <family val="2"/>
    </font>
    <font>
      <b/>
      <strike/>
      <sz val="12"/>
      <color theme="0"/>
      <name val="Trebuchet MS"/>
      <family val="2"/>
    </font>
    <font>
      <b/>
      <strike/>
      <sz val="14"/>
      <color theme="0"/>
      <name val="Trebuchet MS"/>
      <family val="2"/>
    </font>
    <font>
      <strike/>
      <sz val="11"/>
      <color theme="1"/>
      <name val="Arial"/>
      <family val="2"/>
    </font>
    <font>
      <strike/>
      <sz val="11"/>
      <color theme="0" tint="-0.14999847407452621"/>
      <name val="Calibri"/>
      <family val="2"/>
      <scheme val="minor"/>
    </font>
    <font>
      <b/>
      <sz val="11"/>
      <color rgb="FFFF0000"/>
      <name val="Arial"/>
      <family val="2"/>
    </font>
    <font>
      <b/>
      <sz val="14"/>
      <color rgb="FFFF0000"/>
      <name val="Arial"/>
      <family val="2"/>
    </font>
    <font>
      <b/>
      <sz val="16"/>
      <name val="Trebuchet MS"/>
      <family val="2"/>
    </font>
    <font>
      <b/>
      <sz val="24"/>
      <color rgb="FFFF0000"/>
      <name val="Calibri"/>
      <family val="2"/>
      <scheme val="minor"/>
    </font>
    <font>
      <sz val="9"/>
      <color indexed="81"/>
      <name val="Tahoma"/>
      <charset val="1"/>
    </font>
    <font>
      <b/>
      <sz val="9"/>
      <color indexed="81"/>
      <name val="Tahoma"/>
      <charset val="1"/>
    </font>
    <font>
      <b/>
      <strike/>
      <sz val="14"/>
      <color rgb="FFFF0000"/>
      <name val="Trebuchet MS"/>
      <family val="2"/>
    </font>
    <font>
      <b/>
      <strike/>
      <sz val="11"/>
      <color rgb="FFFF0000"/>
      <name val="Arial"/>
      <family val="2"/>
    </font>
    <font>
      <sz val="13"/>
      <name val="Trebuchet MS"/>
      <family val="2"/>
    </font>
  </fonts>
  <fills count="3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249977111117893"/>
        <bgColor indexed="64"/>
      </patternFill>
    </fill>
    <fill>
      <patternFill patternType="solid">
        <fgColor rgb="FFC42404"/>
        <bgColor indexed="64"/>
      </patternFill>
    </fill>
    <fill>
      <patternFill patternType="solid">
        <fgColor rgb="FFCB2404"/>
        <bgColor indexed="64"/>
      </patternFill>
    </fill>
    <fill>
      <patternFill patternType="solid">
        <fgColor rgb="FF00B050"/>
        <bgColor indexed="64"/>
      </patternFill>
    </fill>
    <fill>
      <patternFill patternType="solid">
        <fgColor theme="4"/>
        <bgColor indexed="64"/>
      </patternFill>
    </fill>
    <fill>
      <patternFill patternType="solid">
        <fgColor theme="3" tint="0.39997558519241921"/>
        <bgColor indexed="64"/>
      </patternFill>
    </fill>
    <fill>
      <patternFill patternType="solid">
        <fgColor rgb="FFAC0000"/>
        <bgColor indexed="64"/>
      </patternFill>
    </fill>
    <fill>
      <patternFill patternType="solid">
        <fgColor rgb="FFFFFF66"/>
        <bgColor indexed="64"/>
      </patternFill>
    </fill>
    <fill>
      <patternFill patternType="solid">
        <fgColor rgb="FFFFFF99"/>
        <bgColor indexed="64"/>
      </patternFill>
    </fill>
    <fill>
      <patternFill patternType="solid">
        <fgColor theme="0" tint="-0.249977111117893"/>
        <bgColor indexed="64"/>
      </patternFill>
    </fill>
    <fill>
      <patternFill patternType="solid">
        <fgColor indexed="9"/>
        <bgColor indexed="64"/>
      </patternFill>
    </fill>
    <fill>
      <patternFill patternType="solid">
        <fgColor indexed="16"/>
        <bgColor indexed="64"/>
      </patternFill>
    </fill>
    <fill>
      <patternFill patternType="solid">
        <fgColor theme="9" tint="-0.499984740745262"/>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2"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2" tint="-9.9948118533890809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6" tint="-0.499984740745262"/>
        <bgColor indexed="64"/>
      </patternFill>
    </fill>
    <fill>
      <patternFill patternType="solid">
        <fgColor theme="8" tint="0.39997558519241921"/>
        <bgColor indexed="64"/>
      </patternFill>
    </fill>
    <fill>
      <patternFill patternType="solid">
        <fgColor theme="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EFB30B"/>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758">
    <xf numFmtId="0" fontId="0" fillId="0" borderId="0"/>
    <xf numFmtId="0" fontId="5" fillId="0" borderId="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4"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24" fillId="0" borderId="0"/>
    <xf numFmtId="0" fontId="24" fillId="0" borderId="0"/>
    <xf numFmtId="0" fontId="19" fillId="0" borderId="0"/>
    <xf numFmtId="0" fontId="19" fillId="0" borderId="0"/>
    <xf numFmtId="0" fontId="6" fillId="0" borderId="0"/>
    <xf numFmtId="0" fontId="19" fillId="0" borderId="0"/>
    <xf numFmtId="0" fontId="19" fillId="0" borderId="0"/>
    <xf numFmtId="0" fontId="19" fillId="0" borderId="0"/>
    <xf numFmtId="0" fontId="19" fillId="0" borderId="0"/>
    <xf numFmtId="0" fontId="24" fillId="0" borderId="0"/>
    <xf numFmtId="0" fontId="19" fillId="0" borderId="0"/>
    <xf numFmtId="0" fontId="19" fillId="0" borderId="0"/>
    <xf numFmtId="0" fontId="19" fillId="0" borderId="0"/>
    <xf numFmtId="0" fontId="19" fillId="0" borderId="0"/>
    <xf numFmtId="0" fontId="6" fillId="0" borderId="0"/>
    <xf numFmtId="0" fontId="24" fillId="0" borderId="0"/>
    <xf numFmtId="0" fontId="6" fillId="0" borderId="0"/>
    <xf numFmtId="0" fontId="6" fillId="0" borderId="0"/>
    <xf numFmtId="0" fontId="19" fillId="0" borderId="0"/>
    <xf numFmtId="0" fontId="19" fillId="0" borderId="0"/>
    <xf numFmtId="0" fontId="6" fillId="0" borderId="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44" fontId="5" fillId="0" borderId="0" applyFont="0" applyFill="0" applyBorder="0" applyAlignment="0" applyProtection="0"/>
    <xf numFmtId="0" fontId="4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0"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xf numFmtId="0" fontId="1" fillId="0" borderId="0"/>
    <xf numFmtId="0" fontId="5" fillId="0" borderId="0"/>
    <xf numFmtId="0" fontId="7" fillId="0" borderId="0"/>
  </cellStyleXfs>
  <cellXfs count="570">
    <xf numFmtId="0" fontId="0" fillId="0" borderId="0" xfId="0"/>
    <xf numFmtId="0" fontId="20" fillId="5" borderId="0"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36" fillId="5" borderId="0" xfId="1" applyFont="1" applyFill="1" applyBorder="1" applyAlignment="1" applyProtection="1">
      <alignment horizontal="left" vertical="center"/>
    </xf>
    <xf numFmtId="0" fontId="33" fillId="2" borderId="0" xfId="1" applyFont="1" applyFill="1" applyBorder="1" applyAlignment="1" applyProtection="1">
      <alignment horizontal="right" vertical="center"/>
    </xf>
    <xf numFmtId="0" fontId="10" fillId="9" borderId="0" xfId="1" applyFont="1" applyFill="1" applyAlignment="1" applyProtection="1">
      <alignment horizontal="center"/>
    </xf>
    <xf numFmtId="0" fontId="11" fillId="9" borderId="0" xfId="1" applyFont="1" applyFill="1" applyProtection="1"/>
    <xf numFmtId="0" fontId="17" fillId="9" borderId="0" xfId="1" applyFont="1" applyFill="1" applyProtection="1"/>
    <xf numFmtId="0" fontId="5" fillId="9" borderId="0" xfId="1" applyFill="1" applyProtection="1"/>
    <xf numFmtId="0" fontId="25" fillId="9" borderId="0" xfId="1" applyFont="1" applyFill="1" applyAlignment="1" applyProtection="1">
      <alignment horizontal="center"/>
    </xf>
    <xf numFmtId="0" fontId="22" fillId="9" borderId="0" xfId="782" applyFont="1" applyFill="1" applyAlignment="1" applyProtection="1">
      <alignment horizontal="left"/>
    </xf>
    <xf numFmtId="0" fontId="0" fillId="2" borderId="0" xfId="0" applyFill="1" applyBorder="1" applyProtection="1"/>
    <xf numFmtId="0" fontId="19" fillId="0" borderId="0" xfId="14" applyFont="1" applyProtection="1"/>
    <xf numFmtId="0" fontId="19" fillId="0" borderId="0" xfId="14" applyFont="1" applyFill="1" applyBorder="1" applyProtection="1"/>
    <xf numFmtId="0" fontId="19" fillId="0" borderId="0" xfId="14" applyProtection="1"/>
    <xf numFmtId="0" fontId="28" fillId="8" borderId="1" xfId="828" applyFont="1" applyFill="1" applyBorder="1" applyAlignment="1" applyProtection="1">
      <alignment horizontal="center" vertical="center" wrapText="1"/>
    </xf>
    <xf numFmtId="0" fontId="0" fillId="2" borderId="0" xfId="0" applyFill="1" applyProtection="1"/>
    <xf numFmtId="0" fontId="49" fillId="10" borderId="0" xfId="0" applyFont="1" applyFill="1" applyProtection="1"/>
    <xf numFmtId="0" fontId="51" fillId="10" borderId="12" xfId="967" applyFont="1" applyFill="1" applyBorder="1" applyAlignment="1" applyProtection="1"/>
    <xf numFmtId="0" fontId="51" fillId="10" borderId="4" xfId="967" applyFont="1" applyFill="1" applyBorder="1" applyAlignment="1" applyProtection="1"/>
    <xf numFmtId="0" fontId="57" fillId="10" borderId="13" xfId="967" applyFont="1" applyFill="1" applyBorder="1" applyAlignment="1" applyProtection="1"/>
    <xf numFmtId="0" fontId="49" fillId="10" borderId="0" xfId="0" applyFont="1" applyFill="1" applyBorder="1" applyProtection="1"/>
    <xf numFmtId="0" fontId="51" fillId="10" borderId="3" xfId="967" applyFont="1" applyFill="1" applyBorder="1" applyAlignment="1" applyProtection="1"/>
    <xf numFmtId="0" fontId="52" fillId="10" borderId="0" xfId="0" applyFont="1" applyFill="1" applyProtection="1"/>
    <xf numFmtId="0" fontId="30" fillId="2" borderId="0" xfId="0" applyFont="1" applyFill="1" applyProtection="1"/>
    <xf numFmtId="0" fontId="54" fillId="7" borderId="0" xfId="0" applyFont="1" applyFill="1" applyAlignment="1" applyProtection="1">
      <alignment vertical="top"/>
    </xf>
    <xf numFmtId="0" fontId="37" fillId="2" borderId="0" xfId="0" applyFont="1" applyFill="1" applyProtection="1"/>
    <xf numFmtId="49" fontId="53" fillId="2" borderId="1" xfId="0" applyNumberFormat="1" applyFont="1" applyFill="1" applyBorder="1" applyProtection="1"/>
    <xf numFmtId="0" fontId="55" fillId="10" borderId="1" xfId="967" applyFont="1" applyFill="1" applyBorder="1" applyAlignment="1" applyProtection="1">
      <alignment horizontal="center" vertical="center" wrapText="1"/>
    </xf>
    <xf numFmtId="0" fontId="53" fillId="2" borderId="0" xfId="0" applyFont="1" applyFill="1" applyProtection="1"/>
    <xf numFmtId="0" fontId="55" fillId="10" borderId="1" xfId="967" applyNumberFormat="1" applyFont="1" applyFill="1" applyBorder="1" applyAlignment="1" applyProtection="1">
      <alignment horizontal="center" vertical="center" wrapText="1"/>
    </xf>
    <xf numFmtId="0" fontId="53" fillId="2" borderId="1" xfId="0" applyFont="1" applyFill="1" applyBorder="1" applyProtection="1"/>
    <xf numFmtId="0" fontId="6" fillId="2" borderId="1" xfId="0" applyFont="1" applyFill="1" applyBorder="1" applyProtection="1"/>
    <xf numFmtId="0" fontId="53" fillId="2" borderId="1" xfId="0" applyFont="1" applyFill="1" applyBorder="1" applyAlignment="1" applyProtection="1">
      <alignment horizontal="left" indent="1"/>
    </xf>
    <xf numFmtId="0" fontId="53" fillId="2" borderId="0" xfId="0" applyFont="1" applyFill="1" applyAlignment="1" applyProtection="1">
      <alignment horizontal="left" indent="1"/>
    </xf>
    <xf numFmtId="0" fontId="0" fillId="5" borderId="0" xfId="0" applyFill="1" applyBorder="1" applyProtection="1"/>
    <xf numFmtId="0" fontId="0" fillId="5" borderId="4" xfId="0" applyFill="1" applyBorder="1" applyProtection="1"/>
    <xf numFmtId="0" fontId="36" fillId="2" borderId="0" xfId="0" applyFont="1" applyFill="1" applyBorder="1" applyProtection="1"/>
    <xf numFmtId="0" fontId="33" fillId="2" borderId="0" xfId="0" applyFont="1" applyFill="1" applyBorder="1" applyAlignment="1" applyProtection="1">
      <alignment horizontal="right"/>
    </xf>
    <xf numFmtId="0" fontId="29" fillId="2" borderId="1" xfId="967" applyFont="1" applyFill="1" applyBorder="1" applyAlignment="1">
      <alignment wrapText="1"/>
    </xf>
    <xf numFmtId="0" fontId="29" fillId="2" borderId="9" xfId="967" applyFont="1" applyFill="1" applyBorder="1" applyAlignment="1">
      <alignment wrapText="1"/>
    </xf>
    <xf numFmtId="0" fontId="0" fillId="13" borderId="0" xfId="0" applyFill="1" applyBorder="1"/>
    <xf numFmtId="0" fontId="0" fillId="13" borderId="0" xfId="0" applyFill="1" applyBorder="1" applyAlignment="1"/>
    <xf numFmtId="0" fontId="0" fillId="13" borderId="0" xfId="0" applyFill="1" applyBorder="1" applyAlignment="1">
      <alignment horizontal="center" vertical="center"/>
    </xf>
    <xf numFmtId="0" fontId="32" fillId="13" borderId="0" xfId="0" applyFont="1" applyFill="1" applyBorder="1" applyAlignment="1">
      <alignment horizontal="left" vertical="top"/>
    </xf>
    <xf numFmtId="0" fontId="0" fillId="13" borderId="0" xfId="0" applyFill="1" applyBorder="1" applyAlignment="1">
      <alignment vertical="top"/>
    </xf>
    <xf numFmtId="0" fontId="34" fillId="5" borderId="11" xfId="0" applyFont="1" applyFill="1" applyBorder="1" applyAlignment="1" applyProtection="1"/>
    <xf numFmtId="0" fontId="35" fillId="5" borderId="12" xfId="0" applyFont="1" applyFill="1" applyBorder="1" applyAlignment="1" applyProtection="1"/>
    <xf numFmtId="0" fontId="0" fillId="5" borderId="3" xfId="0" applyFill="1" applyBorder="1" applyProtection="1"/>
    <xf numFmtId="0" fontId="78" fillId="2" borderId="0" xfId="0" applyFont="1" applyFill="1" applyBorder="1"/>
    <xf numFmtId="0" fontId="72" fillId="3" borderId="1" xfId="0" applyFont="1" applyFill="1" applyBorder="1" applyAlignment="1">
      <alignment horizontal="center" vertical="center" wrapText="1"/>
    </xf>
    <xf numFmtId="0" fontId="82" fillId="12" borderId="8" xfId="967" applyFont="1" applyFill="1" applyBorder="1" applyAlignment="1" applyProtection="1">
      <alignment vertical="top" wrapText="1"/>
    </xf>
    <xf numFmtId="0" fontId="62" fillId="12" borderId="6" xfId="967" applyFont="1" applyFill="1" applyBorder="1" applyAlignment="1" applyProtection="1">
      <alignment vertical="top" wrapText="1"/>
    </xf>
    <xf numFmtId="0" fontId="56" fillId="10" borderId="12" xfId="967" applyFont="1" applyFill="1" applyBorder="1" applyAlignment="1" applyProtection="1">
      <alignment vertical="top" wrapText="1"/>
    </xf>
    <xf numFmtId="0" fontId="57" fillId="10" borderId="0" xfId="967" applyFont="1" applyFill="1" applyBorder="1" applyAlignment="1" applyProtection="1"/>
    <xf numFmtId="0" fontId="0" fillId="2" borderId="0" xfId="0" applyFill="1" applyBorder="1"/>
    <xf numFmtId="0" fontId="20" fillId="5" borderId="0" xfId="1" applyFont="1" applyFill="1" applyBorder="1" applyAlignment="1" applyProtection="1">
      <alignment horizontal="left" vertical="center"/>
    </xf>
    <xf numFmtId="0" fontId="36" fillId="6" borderId="0" xfId="1" applyFont="1" applyFill="1" applyBorder="1" applyAlignment="1" applyProtection="1">
      <alignment horizontal="left" vertical="center"/>
    </xf>
    <xf numFmtId="0" fontId="27" fillId="4" borderId="1" xfId="1" applyFont="1" applyFill="1" applyBorder="1" applyAlignment="1" applyProtection="1">
      <alignment horizontal="left" vertical="center" wrapText="1"/>
    </xf>
    <xf numFmtId="0" fontId="33" fillId="2" borderId="0" xfId="1" applyFont="1" applyFill="1" applyBorder="1" applyAlignment="1" applyProtection="1">
      <alignment horizontal="right" vertical="center"/>
    </xf>
    <xf numFmtId="0" fontId="27" fillId="4" borderId="1" xfId="1" applyFont="1" applyFill="1" applyBorder="1" applyAlignment="1" applyProtection="1">
      <alignment vertical="center" wrapText="1"/>
    </xf>
    <xf numFmtId="0" fontId="0" fillId="2" borderId="0" xfId="0" applyFill="1" applyBorder="1" applyProtection="1"/>
    <xf numFmtId="0" fontId="0" fillId="2" borderId="0" xfId="0" applyFill="1" applyProtection="1"/>
    <xf numFmtId="0" fontId="20" fillId="5" borderId="5" xfId="1" applyFont="1" applyFill="1" applyBorder="1" applyAlignment="1" applyProtection="1">
      <alignment horizontal="left" vertical="center"/>
    </xf>
    <xf numFmtId="0" fontId="28" fillId="7" borderId="1" xfId="1" applyFont="1" applyFill="1" applyBorder="1" applyAlignment="1" applyProtection="1">
      <alignment horizontal="center" vertical="center"/>
    </xf>
    <xf numFmtId="0" fontId="0" fillId="5" borderId="0" xfId="0" applyFill="1" applyBorder="1" applyProtection="1"/>
    <xf numFmtId="0" fontId="0" fillId="5" borderId="12" xfId="0" applyFill="1" applyBorder="1" applyProtection="1"/>
    <xf numFmtId="0" fontId="5" fillId="5" borderId="0" xfId="1" applyFill="1" applyBorder="1" applyProtection="1"/>
    <xf numFmtId="0" fontId="0" fillId="5" borderId="5" xfId="0" applyFill="1" applyBorder="1" applyProtection="1"/>
    <xf numFmtId="0" fontId="36" fillId="5" borderId="0" xfId="0" applyFont="1" applyFill="1" applyBorder="1" applyProtection="1"/>
    <xf numFmtId="0" fontId="33" fillId="2" borderId="0" xfId="0" applyFont="1" applyFill="1" applyBorder="1" applyAlignment="1" applyProtection="1">
      <alignment horizontal="right"/>
    </xf>
    <xf numFmtId="0" fontId="56" fillId="10" borderId="11" xfId="967" applyFont="1" applyFill="1" applyBorder="1" applyAlignment="1" applyProtection="1">
      <alignment vertical="top"/>
    </xf>
    <xf numFmtId="0" fontId="9" fillId="15" borderId="0" xfId="1521" applyFont="1" applyFill="1" applyBorder="1" applyAlignment="1" applyProtection="1">
      <alignment vertical="center" wrapText="1"/>
    </xf>
    <xf numFmtId="0" fontId="9" fillId="16" borderId="1" xfId="1521" applyFont="1" applyFill="1" applyBorder="1" applyAlignment="1" applyProtection="1">
      <alignment horizontal="center" vertical="center" wrapText="1"/>
    </xf>
    <xf numFmtId="0" fontId="84" fillId="13" borderId="0" xfId="1521" applyFill="1" applyAlignment="1" applyProtection="1">
      <alignment horizontal="center" vertical="center"/>
    </xf>
    <xf numFmtId="0" fontId="21" fillId="17" borderId="1" xfId="1521" applyFont="1" applyFill="1" applyBorder="1" applyAlignment="1" applyProtection="1">
      <alignment horizontal="center" vertical="center" wrapText="1"/>
    </xf>
    <xf numFmtId="0" fontId="86" fillId="20" borderId="1" xfId="1521" applyNumberFormat="1" applyFont="1" applyFill="1" applyBorder="1" applyAlignment="1" applyProtection="1">
      <alignment horizontal="left" vertical="center" wrapText="1"/>
    </xf>
    <xf numFmtId="0" fontId="9" fillId="15" borderId="3" xfId="1521" applyFont="1" applyFill="1" applyBorder="1" applyAlignment="1" applyProtection="1">
      <alignment vertical="center" wrapText="1"/>
    </xf>
    <xf numFmtId="0" fontId="9" fillId="15" borderId="14" xfId="1521" applyFont="1" applyFill="1" applyBorder="1" applyAlignment="1" applyProtection="1">
      <alignment vertical="center" wrapText="1"/>
    </xf>
    <xf numFmtId="0" fontId="9" fillId="15" borderId="5" xfId="1521" applyFont="1" applyFill="1" applyBorder="1" applyAlignment="1" applyProtection="1">
      <alignment vertical="center" wrapText="1"/>
    </xf>
    <xf numFmtId="0" fontId="9" fillId="15" borderId="15" xfId="1521" applyFont="1" applyFill="1" applyBorder="1" applyAlignment="1" applyProtection="1">
      <alignment vertical="center" wrapText="1"/>
    </xf>
    <xf numFmtId="0" fontId="86" fillId="21" borderId="10" xfId="1521" applyNumberFormat="1" applyFont="1" applyFill="1" applyBorder="1" applyAlignment="1" applyProtection="1">
      <alignment vertical="top" wrapText="1"/>
    </xf>
    <xf numFmtId="0" fontId="86" fillId="21" borderId="9" xfId="1521" applyNumberFormat="1" applyFont="1" applyFill="1" applyBorder="1" applyAlignment="1" applyProtection="1">
      <alignment vertical="top" wrapText="1"/>
    </xf>
    <xf numFmtId="0" fontId="86" fillId="20" borderId="1" xfId="1521" quotePrefix="1" applyNumberFormat="1" applyFont="1" applyFill="1" applyBorder="1" applyAlignment="1" applyProtection="1">
      <alignment horizontal="left" vertical="center" wrapText="1"/>
    </xf>
    <xf numFmtId="0" fontId="21" fillId="17" borderId="1" xfId="1756" applyFont="1" applyFill="1" applyBorder="1" applyAlignment="1" applyProtection="1">
      <alignment horizontal="center" vertical="center" wrapText="1"/>
    </xf>
    <xf numFmtId="6" fontId="29" fillId="2" borderId="1" xfId="967" applyNumberFormat="1" applyFont="1" applyFill="1" applyBorder="1" applyProtection="1">
      <protection locked="0"/>
    </xf>
    <xf numFmtId="38" fontId="29" fillId="2" borderId="1" xfId="967" applyNumberFormat="1" applyFont="1" applyFill="1" applyBorder="1" applyProtection="1">
      <protection locked="0"/>
    </xf>
    <xf numFmtId="0" fontId="96" fillId="10" borderId="1" xfId="967" applyNumberFormat="1" applyFont="1" applyFill="1" applyBorder="1" applyAlignment="1" applyProtection="1">
      <alignment horizontal="center" vertical="center" wrapText="1"/>
    </xf>
    <xf numFmtId="0" fontId="97" fillId="10" borderId="1" xfId="967" applyNumberFormat="1" applyFont="1" applyFill="1" applyBorder="1" applyAlignment="1" applyProtection="1">
      <alignment horizontal="center" vertical="center" wrapText="1"/>
    </xf>
    <xf numFmtId="0" fontId="0" fillId="0" borderId="0" xfId="0" applyProtection="1"/>
    <xf numFmtId="0" fontId="85" fillId="3" borderId="1" xfId="0" applyFont="1" applyFill="1" applyBorder="1" applyAlignment="1" applyProtection="1">
      <alignment horizontal="center" vertical="center" wrapText="1"/>
    </xf>
    <xf numFmtId="0" fontId="41" fillId="22" borderId="0" xfId="865" applyFont="1" applyFill="1" applyBorder="1" applyAlignment="1" applyProtection="1">
      <alignment horizontal="left" vertical="center" wrapText="1"/>
    </xf>
    <xf numFmtId="0" fontId="5" fillId="0" borderId="0" xfId="970" applyFont="1" applyProtection="1"/>
    <xf numFmtId="0" fontId="0" fillId="21" borderId="10" xfId="0" applyFill="1" applyBorder="1" applyProtection="1"/>
    <xf numFmtId="0" fontId="44" fillId="22" borderId="0" xfId="865" applyFont="1" applyFill="1" applyBorder="1" applyAlignment="1" applyProtection="1">
      <alignment horizontal="left" vertical="center" wrapText="1"/>
    </xf>
    <xf numFmtId="0" fontId="41" fillId="19" borderId="1" xfId="865" applyFont="1" applyFill="1" applyBorder="1" applyAlignment="1" applyProtection="1">
      <alignment horizontal="left" vertical="center" wrapText="1"/>
    </xf>
    <xf numFmtId="0" fontId="45" fillId="22" borderId="0" xfId="865" applyFont="1" applyFill="1" applyBorder="1" applyAlignment="1" applyProtection="1">
      <alignment horizontal="left" vertical="center" wrapText="1"/>
    </xf>
    <xf numFmtId="0" fontId="41" fillId="19" borderId="1" xfId="865" applyFont="1" applyFill="1" applyBorder="1" applyAlignment="1" applyProtection="1">
      <alignment vertical="center" wrapText="1"/>
    </xf>
    <xf numFmtId="0" fontId="5" fillId="0" borderId="0" xfId="970" applyFont="1" applyFill="1" applyBorder="1" applyProtection="1"/>
    <xf numFmtId="0" fontId="45" fillId="22" borderId="1" xfId="865" applyFont="1" applyFill="1" applyBorder="1" applyAlignment="1" applyProtection="1">
      <alignment horizontal="left" vertical="center" wrapText="1"/>
    </xf>
    <xf numFmtId="0" fontId="0" fillId="23" borderId="9" xfId="0" applyFill="1" applyBorder="1" applyProtection="1"/>
    <xf numFmtId="0" fontId="0" fillId="23" borderId="10" xfId="0" applyFill="1" applyBorder="1" applyProtection="1"/>
    <xf numFmtId="0" fontId="0" fillId="23" borderId="2" xfId="0" applyFill="1" applyBorder="1" applyProtection="1"/>
    <xf numFmtId="0" fontId="45" fillId="19" borderId="1" xfId="865" applyFont="1" applyFill="1" applyBorder="1" applyAlignment="1" applyProtection="1">
      <alignment vertical="center" wrapText="1"/>
    </xf>
    <xf numFmtId="0" fontId="44" fillId="22" borderId="0" xfId="865" quotePrefix="1" applyFont="1" applyFill="1" applyBorder="1" applyAlignment="1" applyProtection="1">
      <alignment horizontal="left" vertical="center"/>
    </xf>
    <xf numFmtId="0" fontId="41" fillId="22" borderId="0" xfId="865" applyFont="1" applyFill="1" applyBorder="1" applyAlignment="1" applyProtection="1">
      <alignment vertical="center" wrapText="1"/>
    </xf>
    <xf numFmtId="0" fontId="5" fillId="0" borderId="0" xfId="970" applyProtection="1"/>
    <xf numFmtId="0" fontId="42" fillId="22" borderId="0" xfId="865" applyFont="1" applyFill="1" applyBorder="1" applyAlignment="1" applyProtection="1">
      <alignment horizontal="left" vertical="top" wrapText="1"/>
    </xf>
    <xf numFmtId="0" fontId="21" fillId="17" borderId="1" xfId="1757" applyFont="1" applyFill="1" applyBorder="1" applyAlignment="1" applyProtection="1">
      <alignment horizontal="center" vertical="center" wrapText="1"/>
    </xf>
    <xf numFmtId="0" fontId="40" fillId="22" borderId="0" xfId="865" applyFont="1" applyFill="1" applyBorder="1" applyAlignment="1" applyProtection="1">
      <alignment horizontal="left" vertical="top" wrapText="1"/>
    </xf>
    <xf numFmtId="0" fontId="21" fillId="17" borderId="1" xfId="865" applyFont="1" applyFill="1" applyBorder="1" applyAlignment="1" applyProtection="1">
      <alignment horizontal="center" vertical="center" wrapText="1"/>
    </xf>
    <xf numFmtId="0" fontId="89" fillId="19" borderId="1" xfId="865" applyFont="1" applyFill="1" applyBorder="1" applyAlignment="1" applyProtection="1">
      <alignment vertical="center" wrapText="1"/>
    </xf>
    <xf numFmtId="0" fontId="88" fillId="17" borderId="1" xfId="865" applyFont="1" applyFill="1" applyBorder="1" applyAlignment="1" applyProtection="1">
      <alignment horizontal="center" vertical="center" wrapText="1"/>
    </xf>
    <xf numFmtId="0" fontId="41" fillId="19" borderId="1" xfId="877" applyFont="1" applyFill="1" applyBorder="1" applyAlignment="1" applyProtection="1">
      <alignment vertical="center" wrapText="1"/>
    </xf>
    <xf numFmtId="0" fontId="41" fillId="19" borderId="1" xfId="878" applyFont="1" applyFill="1" applyBorder="1" applyAlignment="1" applyProtection="1">
      <alignment vertical="center" wrapText="1"/>
    </xf>
    <xf numFmtId="0" fontId="43" fillId="22" borderId="0" xfId="865" applyFont="1" applyFill="1" applyBorder="1" applyAlignment="1" applyProtection="1">
      <alignment vertical="top" wrapText="1"/>
    </xf>
    <xf numFmtId="0" fontId="5" fillId="0" borderId="0" xfId="970" applyFill="1" applyProtection="1"/>
    <xf numFmtId="0" fontId="89" fillId="19" borderId="1" xfId="865" applyFont="1" applyFill="1" applyBorder="1" applyAlignment="1" applyProtection="1">
      <alignment horizontal="left" vertical="center" wrapText="1"/>
    </xf>
    <xf numFmtId="0" fontId="7" fillId="22" borderId="0" xfId="865" applyFill="1" applyBorder="1" applyAlignment="1" applyProtection="1">
      <alignment horizontal="left" vertical="top" wrapText="1"/>
    </xf>
    <xf numFmtId="0" fontId="43" fillId="22" borderId="0" xfId="865" applyFont="1" applyFill="1" applyBorder="1" applyAlignment="1" applyProtection="1">
      <alignment horizontal="left" vertical="top" wrapText="1"/>
    </xf>
    <xf numFmtId="0" fontId="40" fillId="22" borderId="0" xfId="879" applyFont="1" applyFill="1" applyBorder="1" applyAlignment="1" applyProtection="1">
      <alignment vertical="top" wrapText="1"/>
    </xf>
    <xf numFmtId="0" fontId="44" fillId="19" borderId="1" xfId="865" applyFont="1" applyFill="1" applyBorder="1" applyAlignment="1" applyProtection="1">
      <alignment vertical="center" wrapText="1"/>
    </xf>
    <xf numFmtId="0" fontId="40" fillId="22" borderId="0" xfId="880" applyFont="1" applyFill="1" applyBorder="1" applyAlignment="1" applyProtection="1">
      <alignment vertical="top" wrapText="1"/>
    </xf>
    <xf numFmtId="0" fontId="0" fillId="23" borderId="15" xfId="0" applyFill="1" applyBorder="1" applyProtection="1"/>
    <xf numFmtId="0" fontId="40" fillId="22" borderId="0" xfId="881" applyFont="1" applyFill="1" applyBorder="1" applyAlignment="1" applyProtection="1">
      <alignment vertical="top" wrapText="1"/>
    </xf>
    <xf numFmtId="0" fontId="45" fillId="19" borderId="1" xfId="865" applyFont="1" applyFill="1" applyBorder="1" applyAlignment="1" applyProtection="1">
      <alignment horizontal="left" vertical="center" wrapText="1"/>
    </xf>
    <xf numFmtId="0" fontId="41" fillId="19" borderId="1" xfId="868" applyFont="1" applyFill="1" applyBorder="1" applyAlignment="1" applyProtection="1">
      <alignment vertical="center" wrapText="1"/>
    </xf>
    <xf numFmtId="0" fontId="40" fillId="22" borderId="0" xfId="865" applyFont="1" applyFill="1" applyBorder="1" applyAlignment="1" applyProtection="1">
      <alignment vertical="top" wrapText="1"/>
    </xf>
    <xf numFmtId="0" fontId="40" fillId="22" borderId="0" xfId="867" applyFont="1" applyFill="1" applyBorder="1" applyAlignment="1" applyProtection="1">
      <alignment vertical="top" wrapText="1"/>
    </xf>
    <xf numFmtId="0" fontId="40" fillId="22" borderId="0" xfId="868" applyFont="1" applyFill="1" applyBorder="1" applyAlignment="1" applyProtection="1">
      <alignment vertical="top" wrapText="1"/>
    </xf>
    <xf numFmtId="0" fontId="41" fillId="19" borderId="1" xfId="870" applyFont="1" applyFill="1" applyBorder="1" applyAlignment="1" applyProtection="1">
      <alignment vertical="center" wrapText="1"/>
    </xf>
    <xf numFmtId="0" fontId="40" fillId="22" borderId="0" xfId="868" applyNumberFormat="1" applyFont="1" applyFill="1" applyBorder="1" applyAlignment="1" applyProtection="1">
      <alignment vertical="top" wrapText="1"/>
    </xf>
    <xf numFmtId="0" fontId="41" fillId="19" borderId="1" xfId="871" applyFont="1" applyFill="1" applyBorder="1" applyAlignment="1" applyProtection="1">
      <alignment vertical="center" wrapText="1"/>
    </xf>
    <xf numFmtId="0" fontId="40" fillId="22" borderId="0" xfId="869" applyFont="1" applyFill="1" applyBorder="1" applyAlignment="1" applyProtection="1">
      <alignment vertical="top" wrapText="1"/>
    </xf>
    <xf numFmtId="0" fontId="40" fillId="22" borderId="0" xfId="870" applyFont="1" applyFill="1" applyBorder="1" applyAlignment="1" applyProtection="1">
      <alignment vertical="top" wrapText="1"/>
    </xf>
    <xf numFmtId="0" fontId="40" fillId="22" borderId="0" xfId="871" applyFont="1" applyFill="1" applyBorder="1" applyAlignment="1" applyProtection="1">
      <alignment vertical="top" wrapText="1"/>
    </xf>
    <xf numFmtId="0" fontId="40" fillId="22" borderId="0" xfId="872" applyFont="1" applyFill="1" applyBorder="1" applyAlignment="1" applyProtection="1">
      <alignment vertical="top" wrapText="1"/>
    </xf>
    <xf numFmtId="0" fontId="40" fillId="22" borderId="0" xfId="870" applyNumberFormat="1" applyFont="1" applyFill="1" applyBorder="1" applyAlignment="1" applyProtection="1">
      <alignment vertical="top" wrapText="1"/>
    </xf>
    <xf numFmtId="0" fontId="41" fillId="19" borderId="1" xfId="876" applyFont="1" applyFill="1" applyBorder="1" applyAlignment="1" applyProtection="1">
      <alignment vertical="center" wrapText="1"/>
    </xf>
    <xf numFmtId="0" fontId="40" fillId="22" borderId="0" xfId="873" applyFont="1" applyFill="1" applyBorder="1" applyAlignment="1" applyProtection="1">
      <alignment horizontal="left" vertical="top" wrapText="1"/>
    </xf>
    <xf numFmtId="0" fontId="40" fillId="22" borderId="0" xfId="865" applyNumberFormat="1" applyFont="1" applyFill="1" applyBorder="1" applyAlignment="1" applyProtection="1">
      <alignment horizontal="left" vertical="top" wrapText="1"/>
    </xf>
    <xf numFmtId="6" fontId="98" fillId="0" borderId="1" xfId="1521" applyNumberFormat="1" applyFont="1" applyBorder="1" applyAlignment="1" applyProtection="1">
      <alignment horizontal="center" vertical="center" wrapText="1"/>
      <protection locked="0"/>
    </xf>
    <xf numFmtId="49" fontId="98" fillId="0" borderId="1" xfId="1521" applyNumberFormat="1" applyFont="1" applyBorder="1" applyAlignment="1" applyProtection="1">
      <alignment horizontal="center" vertical="center" wrapText="1"/>
      <protection locked="0"/>
    </xf>
    <xf numFmtId="6" fontId="98" fillId="0" borderId="1" xfId="1756" applyNumberFormat="1" applyFont="1" applyBorder="1" applyAlignment="1" applyProtection="1">
      <alignment horizontal="center" vertical="center" wrapText="1"/>
      <protection locked="0"/>
    </xf>
    <xf numFmtId="0" fontId="53" fillId="2" borderId="1" xfId="0" applyNumberFormat="1" applyFont="1" applyFill="1" applyBorder="1" applyAlignment="1" applyProtection="1">
      <alignment vertical="center"/>
      <protection locked="0"/>
    </xf>
    <xf numFmtId="0" fontId="60" fillId="26" borderId="1" xfId="0" applyFont="1" applyFill="1" applyBorder="1" applyAlignment="1" applyProtection="1">
      <alignment horizontal="center" vertical="center" wrapText="1"/>
    </xf>
    <xf numFmtId="165" fontId="98" fillId="0" borderId="1" xfId="1521" applyNumberFormat="1" applyFont="1" applyBorder="1" applyAlignment="1" applyProtection="1">
      <alignment horizontal="center" vertical="center" wrapText="1"/>
      <protection locked="0"/>
    </xf>
    <xf numFmtId="49" fontId="8" fillId="0" borderId="1" xfId="5" applyNumberFormat="1" applyBorder="1" applyAlignment="1" applyProtection="1">
      <alignment horizontal="center" vertical="center" wrapText="1"/>
      <protection locked="0"/>
    </xf>
    <xf numFmtId="166" fontId="98" fillId="0" borderId="1" xfId="1521" applyNumberFormat="1" applyFont="1" applyBorder="1" applyAlignment="1" applyProtection="1">
      <alignment horizontal="center" vertical="center" wrapText="1"/>
      <protection locked="0"/>
    </xf>
    <xf numFmtId="167" fontId="98" fillId="0" borderId="1" xfId="1521" applyNumberFormat="1" applyFont="1" applyBorder="1" applyAlignment="1" applyProtection="1">
      <alignment horizontal="center" vertical="center" wrapText="1"/>
      <protection locked="0"/>
    </xf>
    <xf numFmtId="1" fontId="98" fillId="0" borderId="1" xfId="1521" applyNumberFormat="1" applyFont="1" applyBorder="1" applyAlignment="1" applyProtection="1">
      <alignment horizontal="center" vertical="center" wrapText="1"/>
      <protection locked="0"/>
    </xf>
    <xf numFmtId="38" fontId="98" fillId="0" borderId="1" xfId="1521" applyNumberFormat="1" applyFont="1" applyBorder="1" applyAlignment="1" applyProtection="1">
      <alignment horizontal="center" vertical="center" wrapText="1"/>
      <protection locked="0"/>
    </xf>
    <xf numFmtId="0" fontId="21" fillId="17" borderId="0" xfId="1757" applyFont="1" applyFill="1" applyBorder="1" applyAlignment="1" applyProtection="1">
      <alignment horizontal="center" vertical="center" wrapText="1"/>
    </xf>
    <xf numFmtId="49" fontId="98" fillId="27" borderId="1" xfId="1521" applyNumberFormat="1" applyFont="1" applyFill="1" applyBorder="1" applyAlignment="1" applyProtection="1">
      <alignment horizontal="center" vertical="center" wrapText="1"/>
      <protection hidden="1"/>
    </xf>
    <xf numFmtId="49" fontId="8" fillId="27" borderId="1" xfId="5" applyNumberFormat="1" applyFill="1" applyBorder="1" applyAlignment="1" applyProtection="1">
      <alignment horizontal="center" vertical="center" wrapText="1"/>
      <protection hidden="1"/>
    </xf>
    <xf numFmtId="0" fontId="55" fillId="10" borderId="8" xfId="967" applyNumberFormat="1" applyFont="1" applyFill="1" applyBorder="1" applyAlignment="1" applyProtection="1">
      <alignment horizontal="center" vertical="center" wrapText="1"/>
    </xf>
    <xf numFmtId="0" fontId="101" fillId="25" borderId="0" xfId="1" applyFont="1" applyFill="1" applyBorder="1" applyAlignment="1" applyProtection="1">
      <alignment horizontal="right" vertical="center"/>
      <protection hidden="1"/>
    </xf>
    <xf numFmtId="0" fontId="101" fillId="25" borderId="0" xfId="1" applyFont="1" applyFill="1" applyBorder="1" applyAlignment="1" applyProtection="1">
      <alignment horizontal="right" vertical="center"/>
    </xf>
    <xf numFmtId="0" fontId="101" fillId="25" borderId="0" xfId="0" applyFont="1" applyFill="1" applyBorder="1" applyProtection="1"/>
    <xf numFmtId="0" fontId="98" fillId="0" borderId="9" xfId="1521" applyNumberFormat="1" applyFont="1" applyBorder="1" applyAlignment="1" applyProtection="1">
      <alignment horizontal="center" vertical="center" wrapText="1"/>
      <protection locked="0"/>
    </xf>
    <xf numFmtId="0" fontId="5" fillId="0" borderId="0" xfId="14" applyFont="1" applyProtection="1"/>
    <xf numFmtId="0" fontId="0" fillId="0" borderId="0" xfId="0" applyBorder="1" applyProtection="1"/>
    <xf numFmtId="49" fontId="98" fillId="2" borderId="6" xfId="1521" applyNumberFormat="1" applyFont="1" applyFill="1" applyBorder="1" applyAlignment="1" applyProtection="1">
      <alignment horizontal="center" vertical="center" wrapText="1"/>
      <protection locked="0"/>
    </xf>
    <xf numFmtId="168" fontId="98" fillId="0" borderId="1" xfId="1521" applyNumberFormat="1" applyFont="1" applyBorder="1" applyAlignment="1" applyProtection="1">
      <alignment horizontal="center" vertical="center" wrapText="1"/>
      <protection locked="0"/>
    </xf>
    <xf numFmtId="49" fontId="8" fillId="27" borderId="9" xfId="5" applyNumberFormat="1" applyFill="1" applyBorder="1" applyAlignment="1" applyProtection="1">
      <alignment horizontal="center" vertical="center" wrapText="1"/>
      <protection hidden="1"/>
    </xf>
    <xf numFmtId="49" fontId="8" fillId="27" borderId="2" xfId="5" applyNumberFormat="1" applyFill="1" applyBorder="1" applyAlignment="1" applyProtection="1">
      <alignment horizontal="center" vertical="center" wrapText="1"/>
      <protection hidden="1"/>
    </xf>
    <xf numFmtId="49" fontId="8" fillId="27" borderId="10" xfId="5" applyNumberFormat="1" applyFill="1" applyBorder="1" applyAlignment="1" applyProtection="1">
      <alignment horizontal="center" vertical="center" wrapText="1"/>
      <protection hidden="1"/>
    </xf>
    <xf numFmtId="0" fontId="0" fillId="27" borderId="9" xfId="0" applyFill="1" applyBorder="1" applyProtection="1">
      <protection hidden="1"/>
    </xf>
    <xf numFmtId="0" fontId="0" fillId="27" borderId="2" xfId="0" applyFill="1" applyBorder="1" applyProtection="1">
      <protection hidden="1"/>
    </xf>
    <xf numFmtId="0" fontId="13" fillId="22" borderId="6" xfId="1521" applyFont="1" applyFill="1" applyBorder="1" applyAlignment="1" applyProtection="1">
      <alignment horizontal="left" vertical="center"/>
    </xf>
    <xf numFmtId="0" fontId="87" fillId="22" borderId="7" xfId="1521" applyFont="1" applyFill="1" applyBorder="1" applyAlignment="1" applyProtection="1">
      <alignment horizontal="left" vertical="center"/>
    </xf>
    <xf numFmtId="0" fontId="99" fillId="22" borderId="7" xfId="1521" applyFont="1" applyFill="1" applyBorder="1" applyAlignment="1" applyProtection="1">
      <alignment horizontal="center" vertical="center" wrapText="1"/>
    </xf>
    <xf numFmtId="0" fontId="41" fillId="22" borderId="7" xfId="1521" applyFont="1" applyFill="1" applyBorder="1" applyAlignment="1" applyProtection="1">
      <alignment horizontal="left" vertical="center" wrapText="1"/>
    </xf>
    <xf numFmtId="0" fontId="41" fillId="22" borderId="8" xfId="1521" applyFont="1" applyFill="1" applyBorder="1" applyAlignment="1" applyProtection="1">
      <alignment horizontal="left" vertical="center" wrapText="1"/>
    </xf>
    <xf numFmtId="0" fontId="102" fillId="22" borderId="7" xfId="1521" applyFont="1" applyFill="1" applyBorder="1" applyAlignment="1" applyProtection="1">
      <alignment horizontal="center" vertical="center" wrapText="1"/>
    </xf>
    <xf numFmtId="0" fontId="41" fillId="22" borderId="1" xfId="1521" applyFont="1" applyFill="1" applyBorder="1" applyAlignment="1" applyProtection="1">
      <alignment horizontal="left" vertical="center" wrapText="1"/>
    </xf>
    <xf numFmtId="0" fontId="99" fillId="22" borderId="7" xfId="1521" applyFont="1" applyFill="1" applyBorder="1" applyAlignment="1" applyProtection="1">
      <alignment horizontal="center" vertical="center" wrapText="1"/>
      <protection locked="0"/>
    </xf>
    <xf numFmtId="0" fontId="13" fillId="22" borderId="6" xfId="1756" applyFont="1" applyFill="1" applyBorder="1" applyAlignment="1" applyProtection="1">
      <alignment horizontal="left" vertical="center"/>
    </xf>
    <xf numFmtId="0" fontId="87" fillId="22" borderId="7" xfId="1756" applyFont="1" applyFill="1" applyBorder="1" applyAlignment="1" applyProtection="1">
      <alignment horizontal="left" vertical="center"/>
    </xf>
    <xf numFmtId="0" fontId="99" fillId="22" borderId="7" xfId="1756" applyFont="1" applyFill="1" applyBorder="1" applyAlignment="1" applyProtection="1">
      <alignment horizontal="center" vertical="center" wrapText="1"/>
    </xf>
    <xf numFmtId="0" fontId="41" fillId="22" borderId="7" xfId="1756" applyFont="1" applyFill="1" applyBorder="1" applyAlignment="1" applyProtection="1">
      <alignment horizontal="left" vertical="center" wrapText="1"/>
    </xf>
    <xf numFmtId="0" fontId="41" fillId="22" borderId="8" xfId="1756" applyFont="1" applyFill="1" applyBorder="1" applyAlignment="1" applyProtection="1">
      <alignment horizontal="left" vertical="center" wrapText="1"/>
    </xf>
    <xf numFmtId="0" fontId="103" fillId="22" borderId="7" xfId="1756" applyFont="1" applyFill="1" applyBorder="1" applyAlignment="1" applyProtection="1">
      <alignment horizontal="center" vertical="center" wrapText="1"/>
    </xf>
    <xf numFmtId="38" fontId="103" fillId="22" borderId="7" xfId="1756" applyNumberFormat="1" applyFont="1" applyFill="1" applyBorder="1" applyAlignment="1" applyProtection="1">
      <alignment horizontal="center" vertical="center" wrapText="1"/>
    </xf>
    <xf numFmtId="0" fontId="103" fillId="22" borderId="7" xfId="1521" applyFont="1" applyFill="1" applyBorder="1" applyAlignment="1" applyProtection="1">
      <alignment horizontal="center" vertical="center" wrapText="1"/>
    </xf>
    <xf numFmtId="0" fontId="13" fillId="22" borderId="7" xfId="1756" applyFont="1" applyFill="1" applyBorder="1" applyAlignment="1" applyProtection="1">
      <alignment horizontal="center" vertical="center" wrapText="1"/>
    </xf>
    <xf numFmtId="0" fontId="102" fillId="22" borderId="7" xfId="1756" applyFont="1" applyFill="1" applyBorder="1" applyAlignment="1" applyProtection="1">
      <alignment horizontal="center" vertical="center" wrapText="1"/>
    </xf>
    <xf numFmtId="164" fontId="104" fillId="27" borderId="1" xfId="5" applyNumberFormat="1" applyFont="1" applyFill="1" applyBorder="1" applyAlignment="1" applyProtection="1">
      <alignment horizontal="center" vertical="center" wrapText="1"/>
      <protection hidden="1"/>
    </xf>
    <xf numFmtId="164" fontId="104" fillId="27" borderId="2" xfId="5" applyNumberFormat="1" applyFont="1" applyFill="1" applyBorder="1" applyAlignment="1" applyProtection="1">
      <alignment horizontal="center" vertical="center" wrapText="1"/>
      <protection hidden="1"/>
    </xf>
    <xf numFmtId="164" fontId="104" fillId="27" borderId="10" xfId="5" applyNumberFormat="1" applyFont="1" applyFill="1" applyBorder="1" applyAlignment="1" applyProtection="1">
      <alignment horizontal="center" vertical="center" wrapText="1"/>
      <protection hidden="1"/>
    </xf>
    <xf numFmtId="164" fontId="104" fillId="27" borderId="9" xfId="5" applyNumberFormat="1" applyFont="1" applyFill="1" applyBorder="1" applyAlignment="1" applyProtection="1">
      <alignment horizontal="center" vertical="center" wrapText="1"/>
      <protection hidden="1"/>
    </xf>
    <xf numFmtId="49" fontId="98" fillId="0" borderId="10" xfId="1521" applyNumberFormat="1" applyFont="1" applyBorder="1" applyAlignment="1" applyProtection="1">
      <alignment horizontal="center" vertical="center" wrapText="1"/>
      <protection locked="0"/>
    </xf>
    <xf numFmtId="49" fontId="98" fillId="0" borderId="9" xfId="1521" applyNumberFormat="1" applyFont="1" applyBorder="1" applyAlignment="1" applyProtection="1">
      <alignment horizontal="center" vertical="center" wrapText="1"/>
      <protection locked="0"/>
    </xf>
    <xf numFmtId="167" fontId="98" fillId="0" borderId="10" xfId="1521" applyNumberFormat="1" applyFont="1" applyBorder="1" applyAlignment="1" applyProtection="1">
      <alignment horizontal="center" vertical="center" wrapText="1"/>
      <protection locked="0"/>
    </xf>
    <xf numFmtId="165" fontId="98" fillId="0" borderId="10" xfId="1521" applyNumberFormat="1" applyFont="1" applyBorder="1" applyAlignment="1" applyProtection="1">
      <alignment horizontal="center" vertical="center" wrapText="1"/>
      <protection locked="0"/>
    </xf>
    <xf numFmtId="49" fontId="8" fillId="0" borderId="2" xfId="5" applyNumberFormat="1" applyBorder="1" applyAlignment="1" applyProtection="1">
      <alignment horizontal="center" vertical="center" wrapText="1"/>
      <protection locked="0"/>
    </xf>
    <xf numFmtId="49" fontId="98" fillId="2" borderId="14" xfId="1521" applyNumberFormat="1" applyFont="1" applyFill="1" applyBorder="1" applyAlignment="1" applyProtection="1">
      <alignment horizontal="center" vertical="center" wrapText="1"/>
      <protection locked="0"/>
    </xf>
    <xf numFmtId="10" fontId="98" fillId="0" borderId="1" xfId="1521" applyNumberFormat="1" applyFont="1" applyBorder="1" applyAlignment="1" applyProtection="1">
      <alignment horizontal="center" vertical="center" wrapText="1"/>
      <protection locked="0"/>
    </xf>
    <xf numFmtId="164" fontId="98" fillId="0" borderId="1" xfId="1521" applyNumberFormat="1" applyFont="1" applyBorder="1" applyAlignment="1" applyProtection="1">
      <alignment horizontal="center" vertical="center" wrapText="1"/>
      <protection locked="0"/>
    </xf>
    <xf numFmtId="0" fontId="78" fillId="12" borderId="8" xfId="967" applyFont="1" applyFill="1" applyBorder="1" applyAlignment="1" applyProtection="1">
      <alignment vertical="top" wrapText="1"/>
    </xf>
    <xf numFmtId="0" fontId="13" fillId="22" borderId="7" xfId="1521" applyFont="1" applyFill="1" applyBorder="1" applyAlignment="1" applyProtection="1">
      <alignment horizontal="left" wrapText="1"/>
    </xf>
    <xf numFmtId="0" fontId="98" fillId="12" borderId="1" xfId="1521" applyNumberFormat="1" applyFont="1" applyFill="1" applyBorder="1" applyAlignment="1" applyProtection="1">
      <alignment horizontal="center" vertical="center" wrapText="1"/>
    </xf>
    <xf numFmtId="0" fontId="105" fillId="19" borderId="2" xfId="0" applyFont="1" applyFill="1" applyBorder="1" applyAlignment="1" applyProtection="1">
      <alignment vertical="center" wrapText="1"/>
    </xf>
    <xf numFmtId="0" fontId="28" fillId="7" borderId="6" xfId="1" applyFont="1" applyFill="1" applyBorder="1" applyAlignment="1" applyProtection="1">
      <alignment horizontal="center" vertical="center"/>
    </xf>
    <xf numFmtId="0" fontId="107" fillId="17" borderId="1" xfId="1521" applyFont="1" applyFill="1" applyBorder="1" applyAlignment="1" applyProtection="1">
      <alignment horizontal="center" vertical="center" wrapText="1"/>
    </xf>
    <xf numFmtId="0" fontId="45" fillId="22" borderId="1" xfId="865" applyFont="1" applyFill="1" applyBorder="1" applyAlignment="1" applyProtection="1">
      <alignment horizontal="left" vertical="center" wrapText="1"/>
    </xf>
    <xf numFmtId="0" fontId="41" fillId="22" borderId="1" xfId="865" applyFont="1" applyFill="1" applyBorder="1" applyAlignment="1" applyProtection="1">
      <alignment horizontal="left" vertical="center" wrapText="1"/>
    </xf>
    <xf numFmtId="0" fontId="45" fillId="22" borderId="1" xfId="865" applyFont="1" applyFill="1" applyBorder="1" applyAlignment="1" applyProtection="1">
      <alignment horizontal="left" vertical="center" wrapText="1"/>
    </xf>
    <xf numFmtId="0" fontId="40" fillId="22" borderId="1" xfId="865" applyFont="1" applyFill="1" applyBorder="1" applyAlignment="1" applyProtection="1">
      <alignment horizontal="left" vertical="center" wrapText="1"/>
    </xf>
    <xf numFmtId="0" fontId="42" fillId="22" borderId="1" xfId="865" applyFont="1" applyFill="1" applyBorder="1" applyAlignment="1" applyProtection="1">
      <alignment horizontal="left" vertical="center" wrapText="1"/>
    </xf>
    <xf numFmtId="0" fontId="40" fillId="22" borderId="1" xfId="873" applyFont="1" applyFill="1" applyBorder="1" applyAlignment="1" applyProtection="1">
      <alignment horizontal="left" vertical="center" wrapText="1"/>
    </xf>
    <xf numFmtId="0" fontId="40" fillId="22" borderId="1" xfId="865" applyNumberFormat="1" applyFont="1" applyFill="1" applyBorder="1" applyAlignment="1" applyProtection="1">
      <alignment horizontal="left" vertical="center" wrapText="1"/>
    </xf>
    <xf numFmtId="0" fontId="40" fillId="22" borderId="1" xfId="879" applyFont="1" applyFill="1" applyBorder="1" applyAlignment="1" applyProtection="1">
      <alignment horizontal="left" vertical="center" wrapText="1"/>
    </xf>
    <xf numFmtId="0" fontId="40" fillId="22" borderId="1" xfId="880" applyFont="1" applyFill="1" applyBorder="1" applyAlignment="1" applyProtection="1">
      <alignment horizontal="left" vertical="center" wrapText="1"/>
    </xf>
    <xf numFmtId="0" fontId="40" fillId="22" borderId="1" xfId="881" applyFont="1" applyFill="1" applyBorder="1" applyAlignment="1" applyProtection="1">
      <alignment horizontal="left" vertical="center" wrapText="1"/>
    </xf>
    <xf numFmtId="0" fontId="40" fillId="22" borderId="1" xfId="882" applyFont="1" applyFill="1" applyBorder="1" applyAlignment="1" applyProtection="1">
      <alignment horizontal="left" vertical="center" wrapText="1"/>
    </xf>
    <xf numFmtId="0" fontId="40" fillId="22" borderId="1" xfId="866" applyFont="1" applyFill="1" applyBorder="1" applyAlignment="1" applyProtection="1">
      <alignment horizontal="left" vertical="center" wrapText="1"/>
    </xf>
    <xf numFmtId="0" fontId="40" fillId="22" borderId="1" xfId="867" applyFont="1" applyFill="1" applyBorder="1" applyAlignment="1" applyProtection="1">
      <alignment horizontal="left" vertical="center" wrapText="1"/>
    </xf>
    <xf numFmtId="0" fontId="40" fillId="22" borderId="1" xfId="868" applyFont="1" applyFill="1" applyBorder="1" applyAlignment="1" applyProtection="1">
      <alignment horizontal="left" vertical="center" wrapText="1"/>
    </xf>
    <xf numFmtId="0" fontId="40" fillId="22" borderId="1" xfId="868" applyNumberFormat="1" applyFont="1" applyFill="1" applyBorder="1" applyAlignment="1" applyProtection="1">
      <alignment horizontal="left" vertical="center" wrapText="1"/>
    </xf>
    <xf numFmtId="0" fontId="40" fillId="22" borderId="1" xfId="869" applyFont="1" applyFill="1" applyBorder="1" applyAlignment="1" applyProtection="1">
      <alignment horizontal="left" vertical="center" wrapText="1"/>
    </xf>
    <xf numFmtId="0" fontId="40" fillId="22" borderId="1" xfId="870" applyFont="1" applyFill="1" applyBorder="1" applyAlignment="1" applyProtection="1">
      <alignment horizontal="left" vertical="center" wrapText="1"/>
    </xf>
    <xf numFmtId="0" fontId="40" fillId="22" borderId="1" xfId="871" applyFont="1" applyFill="1" applyBorder="1" applyAlignment="1" applyProtection="1">
      <alignment horizontal="left" vertical="center" wrapText="1"/>
    </xf>
    <xf numFmtId="0" fontId="40" fillId="22" borderId="1" xfId="872" applyFont="1" applyFill="1" applyBorder="1" applyAlignment="1" applyProtection="1">
      <alignment horizontal="left" vertical="center" wrapText="1"/>
    </xf>
    <xf numFmtId="0" fontId="40" fillId="22" borderId="1" xfId="870" applyNumberFormat="1" applyFont="1" applyFill="1" applyBorder="1" applyAlignment="1" applyProtection="1">
      <alignment horizontal="left" vertical="center" wrapText="1"/>
    </xf>
    <xf numFmtId="0" fontId="21" fillId="29" borderId="1" xfId="1521" applyFont="1" applyFill="1" applyBorder="1" applyAlignment="1" applyProtection="1">
      <alignment vertical="center" wrapText="1"/>
    </xf>
    <xf numFmtId="0" fontId="107" fillId="29" borderId="1" xfId="1521" applyFont="1" applyFill="1" applyBorder="1" applyAlignment="1" applyProtection="1">
      <alignment vertical="center" wrapText="1"/>
    </xf>
    <xf numFmtId="49" fontId="98" fillId="2" borderId="1" xfId="1521" applyNumberFormat="1" applyFont="1" applyFill="1" applyBorder="1" applyAlignment="1" applyProtection="1">
      <alignment horizontal="center" vertical="center" wrapText="1"/>
      <protection locked="0"/>
    </xf>
    <xf numFmtId="0" fontId="29" fillId="25" borderId="0" xfId="967" applyFont="1" applyFill="1" applyBorder="1"/>
    <xf numFmtId="0" fontId="83" fillId="31" borderId="1" xfId="967" applyFont="1" applyFill="1" applyBorder="1" applyAlignment="1">
      <alignment vertical="center" wrapText="1"/>
    </xf>
    <xf numFmtId="0" fontId="68" fillId="31" borderId="1" xfId="967" applyFont="1" applyFill="1" applyBorder="1" applyAlignment="1">
      <alignment horizontal="center" vertical="center" wrapText="1"/>
    </xf>
    <xf numFmtId="0" fontId="114" fillId="25" borderId="3" xfId="0" applyFont="1" applyFill="1" applyBorder="1"/>
    <xf numFmtId="0" fontId="29" fillId="25" borderId="0" xfId="967" applyFont="1" applyFill="1" applyBorder="1" applyAlignment="1"/>
    <xf numFmtId="0" fontId="69" fillId="25" borderId="0" xfId="967" applyFont="1" applyFill="1" applyBorder="1" applyAlignment="1"/>
    <xf numFmtId="0" fontId="29" fillId="25" borderId="10" xfId="967" applyFont="1" applyFill="1" applyBorder="1"/>
    <xf numFmtId="0" fontId="77" fillId="30" borderId="11" xfId="0" applyFont="1" applyFill="1" applyBorder="1"/>
    <xf numFmtId="0" fontId="49" fillId="30" borderId="12" xfId="0" applyFont="1" applyFill="1" applyBorder="1"/>
    <xf numFmtId="0" fontId="79" fillId="30" borderId="13" xfId="0" applyFont="1" applyFill="1" applyBorder="1"/>
    <xf numFmtId="0" fontId="66" fillId="30" borderId="0" xfId="0" applyFont="1" applyFill="1" applyBorder="1"/>
    <xf numFmtId="0" fontId="67" fillId="30" borderId="0" xfId="0" applyFont="1" applyFill="1" applyBorder="1"/>
    <xf numFmtId="0" fontId="79" fillId="30" borderId="13" xfId="967" applyFont="1" applyFill="1" applyBorder="1" applyAlignment="1">
      <alignment vertical="center"/>
    </xf>
    <xf numFmtId="0" fontId="66" fillId="30" borderId="0" xfId="967" applyFont="1" applyFill="1" applyBorder="1" applyAlignment="1">
      <alignment vertical="center" wrapText="1"/>
    </xf>
    <xf numFmtId="0" fontId="66" fillId="30" borderId="0" xfId="967" applyFont="1" applyFill="1" applyBorder="1" applyAlignment="1">
      <alignment vertical="center"/>
    </xf>
    <xf numFmtId="0" fontId="67" fillId="30" borderId="0" xfId="967" applyFont="1" applyFill="1" applyBorder="1" applyAlignment="1">
      <alignment vertical="center"/>
    </xf>
    <xf numFmtId="0" fontId="67" fillId="30" borderId="0" xfId="967" applyFont="1" applyFill="1" applyBorder="1" applyAlignment="1">
      <alignment vertical="center" wrapText="1"/>
    </xf>
    <xf numFmtId="0" fontId="71" fillId="30" borderId="0" xfId="967" applyFont="1" applyFill="1" applyBorder="1"/>
    <xf numFmtId="0" fontId="80" fillId="30" borderId="13" xfId="967" applyFont="1" applyFill="1" applyBorder="1" applyAlignment="1"/>
    <xf numFmtId="0" fontId="70" fillId="30" borderId="0" xfId="967" applyFont="1" applyFill="1" applyBorder="1"/>
    <xf numFmtId="0" fontId="70" fillId="30" borderId="2" xfId="967" applyFont="1" applyFill="1" applyBorder="1"/>
    <xf numFmtId="0" fontId="70" fillId="30" borderId="4" xfId="967" applyFont="1" applyFill="1" applyBorder="1"/>
    <xf numFmtId="0" fontId="71" fillId="30" borderId="3" xfId="967" applyFont="1" applyFill="1" applyBorder="1"/>
    <xf numFmtId="0" fontId="70" fillId="30" borderId="3" xfId="967" applyFont="1" applyFill="1" applyBorder="1"/>
    <xf numFmtId="0" fontId="63" fillId="2" borderId="6" xfId="967" applyFont="1" applyFill="1" applyBorder="1" applyAlignment="1" applyProtection="1">
      <alignment horizontal="left" vertical="center"/>
    </xf>
    <xf numFmtId="0" fontId="63" fillId="2" borderId="6" xfId="967" applyFont="1" applyFill="1" applyBorder="1" applyAlignment="1" applyProtection="1">
      <alignment vertical="center"/>
    </xf>
    <xf numFmtId="0" fontId="78" fillId="2" borderId="8" xfId="967" applyFont="1" applyFill="1" applyBorder="1" applyAlignment="1" applyProtection="1">
      <alignment horizontal="left" vertical="top"/>
    </xf>
    <xf numFmtId="0" fontId="76" fillId="31" borderId="1" xfId="967" applyFont="1" applyFill="1" applyBorder="1" applyAlignment="1" applyProtection="1">
      <alignment horizontal="center" vertical="center" wrapText="1"/>
    </xf>
    <xf numFmtId="3" fontId="21" fillId="12" borderId="1" xfId="967" applyNumberFormat="1" applyFont="1" applyFill="1" applyBorder="1" applyAlignment="1" applyProtection="1"/>
    <xf numFmtId="3" fontId="21" fillId="25" borderId="3" xfId="967" applyNumberFormat="1" applyFont="1" applyFill="1" applyBorder="1" applyAlignment="1" applyProtection="1"/>
    <xf numFmtId="0" fontId="29" fillId="25" borderId="6" xfId="967" applyFont="1" applyFill="1" applyBorder="1" applyAlignment="1" applyProtection="1">
      <alignment wrapText="1"/>
    </xf>
    <xf numFmtId="6" fontId="29" fillId="25" borderId="7" xfId="967" applyNumberFormat="1" applyFont="1" applyFill="1" applyBorder="1" applyProtection="1"/>
    <xf numFmtId="38" fontId="29" fillId="25" borderId="5" xfId="967" applyNumberFormat="1" applyFont="1" applyFill="1" applyBorder="1" applyProtection="1"/>
    <xf numFmtId="6" fontId="29" fillId="25" borderId="5" xfId="967" applyNumberFormat="1" applyFont="1" applyFill="1" applyBorder="1" applyProtection="1"/>
    <xf numFmtId="0" fontId="29" fillId="25" borderId="5" xfId="967" applyFont="1" applyFill="1" applyBorder="1" applyProtection="1"/>
    <xf numFmtId="0" fontId="114" fillId="25" borderId="4" xfId="0" applyFont="1" applyFill="1" applyBorder="1" applyProtection="1"/>
    <xf numFmtId="0" fontId="83" fillId="31" borderId="1" xfId="967" applyFont="1" applyFill="1" applyBorder="1" applyAlignment="1" applyProtection="1">
      <alignment vertical="center" wrapText="1"/>
    </xf>
    <xf numFmtId="0" fontId="68" fillId="31" borderId="1" xfId="967" applyFont="1" applyFill="1" applyBorder="1" applyAlignment="1" applyProtection="1">
      <alignment horizontal="center" vertical="center" wrapText="1"/>
    </xf>
    <xf numFmtId="0" fontId="114" fillId="25" borderId="10" xfId="0" applyFont="1" applyFill="1" applyBorder="1" applyProtection="1"/>
    <xf numFmtId="0" fontId="114" fillId="25" borderId="15" xfId="0" applyFont="1" applyFill="1" applyBorder="1" applyProtection="1"/>
    <xf numFmtId="0" fontId="29" fillId="2" borderId="1" xfId="967" applyFont="1" applyFill="1" applyBorder="1" applyAlignment="1" applyProtection="1">
      <alignment wrapText="1"/>
    </xf>
    <xf numFmtId="38" fontId="29" fillId="25" borderId="7" xfId="967" applyNumberFormat="1" applyFont="1" applyFill="1" applyBorder="1" applyProtection="1"/>
    <xf numFmtId="0" fontId="45" fillId="22" borderId="1" xfId="865" applyFont="1" applyFill="1" applyBorder="1" applyAlignment="1" applyProtection="1">
      <alignment horizontal="left" vertical="center" wrapText="1"/>
    </xf>
    <xf numFmtId="0" fontId="41" fillId="22" borderId="1" xfId="865" applyFont="1" applyFill="1" applyBorder="1" applyAlignment="1" applyProtection="1">
      <alignment horizontal="left" vertical="center" wrapText="1"/>
    </xf>
    <xf numFmtId="0" fontId="112" fillId="22" borderId="6" xfId="1521" applyFont="1" applyFill="1" applyBorder="1" applyAlignment="1" applyProtection="1">
      <alignment horizontal="left" vertical="center"/>
    </xf>
    <xf numFmtId="38" fontId="118" fillId="12" borderId="8" xfId="967" applyNumberFormat="1" applyFont="1" applyFill="1" applyBorder="1" applyAlignment="1" applyProtection="1">
      <alignment horizontal="center" vertical="center"/>
      <protection locked="0"/>
    </xf>
    <xf numFmtId="6" fontId="118" fillId="12" borderId="8" xfId="967" applyNumberFormat="1" applyFont="1" applyFill="1" applyBorder="1" applyAlignment="1" applyProtection="1">
      <alignment horizontal="center" vertical="center"/>
      <protection locked="0"/>
    </xf>
    <xf numFmtId="6" fontId="119" fillId="24" borderId="8" xfId="967" applyNumberFormat="1" applyFont="1" applyFill="1" applyBorder="1" applyAlignment="1" applyProtection="1">
      <alignment horizontal="center" vertical="center"/>
    </xf>
    <xf numFmtId="10" fontId="118" fillId="12" borderId="8" xfId="967" applyNumberFormat="1" applyFont="1" applyFill="1" applyBorder="1" applyAlignment="1" applyProtection="1">
      <alignment horizontal="center" vertical="center"/>
      <protection locked="0"/>
    </xf>
    <xf numFmtId="0" fontId="41" fillId="22" borderId="1" xfId="865" applyFont="1" applyFill="1" applyBorder="1" applyAlignment="1" applyProtection="1">
      <alignment horizontal="left" vertical="center" wrapText="1"/>
    </xf>
    <xf numFmtId="0" fontId="51" fillId="10" borderId="0" xfId="967" applyFont="1" applyFill="1" applyBorder="1" applyAlignment="1" applyProtection="1"/>
    <xf numFmtId="0" fontId="122" fillId="3" borderId="1" xfId="1521" applyFont="1" applyFill="1" applyBorder="1" applyAlignment="1" applyProtection="1">
      <alignment vertical="center" wrapText="1"/>
    </xf>
    <xf numFmtId="0" fontId="13" fillId="3" borderId="7" xfId="1521" applyFont="1" applyFill="1" applyBorder="1" applyAlignment="1" applyProtection="1">
      <alignment horizontal="left" wrapText="1"/>
    </xf>
    <xf numFmtId="49" fontId="98" fillId="3" borderId="9" xfId="1521" applyNumberFormat="1" applyFont="1" applyFill="1" applyBorder="1" applyAlignment="1" applyProtection="1">
      <alignment horizontal="center" vertical="center" wrapText="1"/>
      <protection hidden="1"/>
    </xf>
    <xf numFmtId="49" fontId="98" fillId="3" borderId="11" xfId="1521" applyNumberFormat="1" applyFont="1" applyFill="1" applyBorder="1" applyAlignment="1" applyProtection="1">
      <alignment horizontal="center" vertical="center" wrapText="1"/>
    </xf>
    <xf numFmtId="49" fontId="98" fillId="3" borderId="10" xfId="1521" applyNumberFormat="1" applyFont="1" applyFill="1" applyBorder="1" applyAlignment="1" applyProtection="1">
      <alignment horizontal="center" vertical="center" wrapText="1"/>
      <protection locked="0"/>
    </xf>
    <xf numFmtId="49" fontId="98" fillId="3" borderId="2" xfId="1521" applyNumberFormat="1" applyFont="1" applyFill="1" applyBorder="1" applyAlignment="1" applyProtection="1">
      <alignment horizontal="center" vertical="center" wrapText="1"/>
      <protection locked="0"/>
    </xf>
    <xf numFmtId="0" fontId="21" fillId="17" borderId="2" xfId="1521" applyFont="1" applyFill="1" applyBorder="1" applyAlignment="1" applyProtection="1">
      <alignment horizontal="center" vertical="center" wrapText="1"/>
    </xf>
    <xf numFmtId="38" fontId="103" fillId="22" borderId="7" xfId="1521" applyNumberFormat="1" applyFont="1" applyFill="1" applyBorder="1" applyAlignment="1" applyProtection="1">
      <alignment horizontal="center" vertical="center" wrapText="1"/>
    </xf>
    <xf numFmtId="164" fontId="98" fillId="2" borderId="6" xfId="1756" applyNumberFormat="1" applyFont="1" applyFill="1" applyBorder="1" applyAlignment="1" applyProtection="1">
      <alignment vertical="center" wrapText="1"/>
      <protection locked="0"/>
    </xf>
    <xf numFmtId="6" fontId="123" fillId="0" borderId="1" xfId="1756" applyNumberFormat="1" applyFont="1" applyBorder="1" applyAlignment="1" applyProtection="1">
      <alignment horizontal="center" vertical="center" wrapText="1"/>
      <protection locked="0"/>
    </xf>
    <xf numFmtId="0" fontId="120" fillId="3" borderId="1" xfId="828" applyNumberFormat="1" applyFont="1" applyFill="1" applyBorder="1" applyAlignment="1" applyProtection="1">
      <alignment horizontal="center" vertical="center" wrapText="1"/>
    </xf>
    <xf numFmtId="0" fontId="51" fillId="10" borderId="5" xfId="967" applyFont="1" applyFill="1" applyBorder="1" applyAlignment="1" applyProtection="1"/>
    <xf numFmtId="0" fontId="0" fillId="23" borderId="11" xfId="0" applyFill="1" applyBorder="1" applyProtection="1"/>
    <xf numFmtId="0" fontId="0" fillId="23" borderId="13" xfId="0" applyFill="1" applyBorder="1" applyProtection="1"/>
    <xf numFmtId="0" fontId="0" fillId="23" borderId="14" xfId="0" applyFill="1" applyBorder="1" applyProtection="1"/>
    <xf numFmtId="0" fontId="0" fillId="23" borderId="5" xfId="0" applyFill="1" applyBorder="1" applyProtection="1"/>
    <xf numFmtId="0" fontId="0" fillId="23" borderId="8" xfId="0" applyFill="1" applyBorder="1" applyProtection="1"/>
    <xf numFmtId="6" fontId="21" fillId="12" borderId="1" xfId="967" applyNumberFormat="1" applyFont="1" applyFill="1" applyBorder="1" applyAlignment="1" applyProtection="1"/>
    <xf numFmtId="6" fontId="115" fillId="25" borderId="11" xfId="967" applyNumberFormat="1" applyFont="1" applyFill="1" applyBorder="1" applyAlignment="1" applyProtection="1"/>
    <xf numFmtId="6" fontId="115" fillId="25" borderId="12" xfId="967" applyNumberFormat="1" applyFont="1" applyFill="1" applyBorder="1" applyAlignment="1" applyProtection="1"/>
    <xf numFmtId="38" fontId="115" fillId="25" borderId="9" xfId="967" applyNumberFormat="1" applyFont="1" applyFill="1" applyBorder="1" applyAlignment="1" applyProtection="1"/>
    <xf numFmtId="0" fontId="29" fillId="25" borderId="0" xfId="967" applyFont="1" applyFill="1" applyBorder="1" applyProtection="1"/>
    <xf numFmtId="0" fontId="114" fillId="25" borderId="3" xfId="0" applyFont="1" applyFill="1" applyBorder="1" applyProtection="1"/>
    <xf numFmtId="0" fontId="69" fillId="25" borderId="0" xfId="967" applyFont="1" applyFill="1" applyBorder="1" applyAlignment="1" applyProtection="1"/>
    <xf numFmtId="0" fontId="29" fillId="12" borderId="1" xfId="967" applyFont="1" applyFill="1" applyBorder="1" applyAlignment="1" applyProtection="1">
      <alignment wrapText="1"/>
    </xf>
    <xf numFmtId="6" fontId="29" fillId="12" borderId="1" xfId="967" applyNumberFormat="1" applyFont="1" applyFill="1" applyBorder="1" applyProtection="1"/>
    <xf numFmtId="38" fontId="29" fillId="12" borderId="1" xfId="967" applyNumberFormat="1" applyFont="1" applyFill="1" applyBorder="1" applyProtection="1"/>
    <xf numFmtId="0" fontId="10" fillId="9" borderId="0" xfId="1" applyFont="1" applyFill="1" applyProtection="1"/>
    <xf numFmtId="0" fontId="10" fillId="9" borderId="0" xfId="1" applyFont="1" applyFill="1" applyAlignment="1" applyProtection="1">
      <alignment horizontal="left" indent="3"/>
    </xf>
    <xf numFmtId="0" fontId="126" fillId="31" borderId="1" xfId="967" applyFont="1" applyFill="1" applyBorder="1" applyAlignment="1">
      <alignment horizontal="center" vertical="center" wrapText="1"/>
    </xf>
    <xf numFmtId="0" fontId="34" fillId="5" borderId="12" xfId="0" applyFont="1" applyFill="1" applyBorder="1" applyAlignment="1" applyProtection="1"/>
    <xf numFmtId="0" fontId="0" fillId="5" borderId="12" xfId="0" applyFill="1" applyBorder="1" applyAlignment="1" applyProtection="1"/>
    <xf numFmtId="0" fontId="20" fillId="5" borderId="13" xfId="1" applyFont="1" applyFill="1" applyBorder="1" applyAlignment="1" applyProtection="1">
      <alignment horizontal="left" vertical="center"/>
    </xf>
    <xf numFmtId="0" fontId="36" fillId="6" borderId="13" xfId="1" applyFont="1" applyFill="1" applyBorder="1" applyAlignment="1" applyProtection="1">
      <alignment horizontal="left" vertical="center"/>
    </xf>
    <xf numFmtId="3" fontId="21" fillId="25" borderId="0" xfId="967" applyNumberFormat="1" applyFont="1" applyFill="1" applyBorder="1" applyAlignment="1" applyProtection="1"/>
    <xf numFmtId="168" fontId="53" fillId="2" borderId="0" xfId="0" applyNumberFormat="1" applyFont="1" applyFill="1" applyProtection="1"/>
    <xf numFmtId="2" fontId="53" fillId="2" borderId="0" xfId="0" applyNumberFormat="1" applyFont="1" applyFill="1" applyProtection="1"/>
    <xf numFmtId="40" fontId="53" fillId="2" borderId="0" xfId="0" applyNumberFormat="1" applyFont="1" applyFill="1" applyProtection="1"/>
    <xf numFmtId="0" fontId="0" fillId="2" borderId="0" xfId="0" applyFill="1" applyBorder="1" applyAlignment="1" applyProtection="1">
      <alignment wrapText="1"/>
    </xf>
    <xf numFmtId="169" fontId="53" fillId="2" borderId="0" xfId="0" applyNumberFormat="1" applyFont="1" applyFill="1" applyProtection="1"/>
    <xf numFmtId="0" fontId="75" fillId="2" borderId="0" xfId="0" applyFont="1" applyFill="1" applyBorder="1" applyAlignment="1" applyProtection="1">
      <alignment horizontal="center"/>
    </xf>
    <xf numFmtId="0" fontId="46" fillId="2" borderId="5" xfId="0" applyFont="1" applyFill="1" applyBorder="1" applyProtection="1"/>
    <xf numFmtId="0" fontId="0" fillId="2" borderId="5" xfId="0" applyFill="1" applyBorder="1" applyProtection="1"/>
    <xf numFmtId="0" fontId="32" fillId="2" borderId="0" xfId="0" applyFont="1" applyFill="1" applyBorder="1" applyAlignment="1" applyProtection="1">
      <alignment horizontal="left" vertical="top"/>
    </xf>
    <xf numFmtId="0" fontId="31" fillId="2" borderId="0" xfId="0" applyFont="1" applyFill="1" applyBorder="1" applyAlignment="1" applyProtection="1">
      <alignment horizontal="left" vertical="top"/>
    </xf>
    <xf numFmtId="0" fontId="0" fillId="13" borderId="0" xfId="0" applyFill="1" applyBorder="1" applyProtection="1"/>
    <xf numFmtId="0" fontId="73" fillId="2" borderId="0" xfId="0" applyFont="1" applyFill="1" applyBorder="1" applyAlignment="1" applyProtection="1">
      <alignment horizontal="left" vertical="center"/>
    </xf>
    <xf numFmtId="0" fontId="32" fillId="2" borderId="0" xfId="0" applyFont="1" applyFill="1" applyBorder="1" applyAlignment="1" applyProtection="1">
      <alignment horizontal="left" vertical="center"/>
    </xf>
    <xf numFmtId="0" fontId="31" fillId="2" borderId="0" xfId="0" applyFont="1" applyFill="1" applyBorder="1" applyAlignment="1" applyProtection="1">
      <alignment horizontal="left" vertical="center"/>
    </xf>
    <xf numFmtId="0" fontId="130" fillId="2" borderId="0" xfId="0" applyFont="1" applyFill="1" applyBorder="1" applyAlignment="1" applyProtection="1">
      <alignment horizontal="left" vertical="center"/>
    </xf>
    <xf numFmtId="0" fontId="31" fillId="14" borderId="0" xfId="958" applyFont="1" applyFill="1" applyBorder="1" applyAlignment="1" applyProtection="1"/>
    <xf numFmtId="0" fontId="129" fillId="0" borderId="0" xfId="0" applyFont="1" applyAlignment="1">
      <alignment vertical="center"/>
    </xf>
    <xf numFmtId="0" fontId="32" fillId="2" borderId="0" xfId="0" applyFont="1" applyFill="1" applyBorder="1" applyAlignment="1" applyProtection="1">
      <alignment vertical="center"/>
    </xf>
    <xf numFmtId="0" fontId="131" fillId="0" borderId="0" xfId="0" applyFont="1" applyBorder="1" applyAlignment="1">
      <alignment vertical="center"/>
    </xf>
    <xf numFmtId="0" fontId="129" fillId="0" borderId="0" xfId="0" applyFont="1" applyBorder="1" applyAlignment="1">
      <alignment vertical="center"/>
    </xf>
    <xf numFmtId="0" fontId="46" fillId="2" borderId="0"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132" fillId="0" borderId="0" xfId="0" applyFont="1" applyBorder="1" applyAlignment="1">
      <alignment horizontal="left" vertical="center"/>
    </xf>
    <xf numFmtId="0" fontId="129" fillId="0" borderId="0" xfId="0" applyFont="1" applyBorder="1" applyAlignment="1">
      <alignment horizontal="left" vertical="center"/>
    </xf>
    <xf numFmtId="0" fontId="32" fillId="2" borderId="0" xfId="0" applyFont="1" applyFill="1" applyBorder="1" applyProtection="1"/>
    <xf numFmtId="0" fontId="129" fillId="2" borderId="0" xfId="0" applyFont="1" applyFill="1" applyBorder="1" applyProtection="1"/>
    <xf numFmtId="0" fontId="130" fillId="2" borderId="0" xfId="0" applyFont="1" applyFill="1" applyBorder="1" applyAlignment="1" applyProtection="1">
      <alignment horizontal="left" vertical="top"/>
    </xf>
    <xf numFmtId="0" fontId="134" fillId="0" borderId="0" xfId="5" applyFont="1" applyBorder="1" applyAlignment="1" applyProtection="1">
      <alignment horizontal="center" vertical="center"/>
      <protection locked="0"/>
    </xf>
    <xf numFmtId="0" fontId="134" fillId="0" borderId="0" xfId="5" applyFont="1" applyBorder="1" applyAlignment="1" applyProtection="1">
      <alignment vertical="center"/>
      <protection locked="0"/>
    </xf>
    <xf numFmtId="0" fontId="137" fillId="0" borderId="0" xfId="0" applyFont="1" applyBorder="1" applyAlignment="1">
      <alignment vertical="center"/>
    </xf>
    <xf numFmtId="0" fontId="129" fillId="2" borderId="0" xfId="0" applyFont="1" applyFill="1" applyBorder="1" applyAlignment="1" applyProtection="1">
      <alignment vertical="center"/>
    </xf>
    <xf numFmtId="0" fontId="132" fillId="0" borderId="0" xfId="0" applyFont="1" applyBorder="1" applyAlignment="1">
      <alignment vertical="center" wrapText="1"/>
    </xf>
    <xf numFmtId="0" fontId="21" fillId="17" borderId="10" xfId="1521" applyFont="1" applyFill="1" applyBorder="1" applyAlignment="1" applyProtection="1">
      <alignment horizontal="center" vertical="center" wrapText="1"/>
    </xf>
    <xf numFmtId="0" fontId="21" fillId="17" borderId="9" xfId="1521" applyFont="1" applyFill="1" applyBorder="1" applyAlignment="1" applyProtection="1">
      <alignment vertical="center" wrapText="1"/>
    </xf>
    <xf numFmtId="0" fontId="21" fillId="17" borderId="10" xfId="1521" applyFont="1" applyFill="1" applyBorder="1" applyAlignment="1" applyProtection="1">
      <alignment vertical="center" wrapText="1"/>
    </xf>
    <xf numFmtId="0" fontId="21" fillId="17" borderId="2" xfId="1521" applyFont="1" applyFill="1" applyBorder="1" applyAlignment="1" applyProtection="1">
      <alignment vertical="center" wrapText="1"/>
    </xf>
    <xf numFmtId="0" fontId="21" fillId="17" borderId="10" xfId="1521" applyFont="1" applyFill="1" applyBorder="1" applyAlignment="1" applyProtection="1">
      <alignment horizontal="center" wrapText="1"/>
    </xf>
    <xf numFmtId="0" fontId="21" fillId="17" borderId="2" xfId="1521" applyFont="1" applyFill="1" applyBorder="1" applyAlignment="1" applyProtection="1">
      <alignment horizontal="center" vertical="top" wrapText="1"/>
    </xf>
    <xf numFmtId="0" fontId="21" fillId="17" borderId="2" xfId="1521" applyFont="1" applyFill="1" applyBorder="1" applyAlignment="1" applyProtection="1">
      <alignment horizontal="center" wrapText="1"/>
    </xf>
    <xf numFmtId="0" fontId="21" fillId="17" borderId="9" xfId="1521" applyFont="1" applyFill="1" applyBorder="1" applyAlignment="1" applyProtection="1">
      <alignment horizontal="center" wrapText="1"/>
    </xf>
    <xf numFmtId="0" fontId="21" fillId="17" borderId="10" xfId="1521" applyFont="1" applyFill="1" applyBorder="1" applyAlignment="1" applyProtection="1">
      <alignment horizontal="center" vertical="top" wrapText="1"/>
    </xf>
    <xf numFmtId="49" fontId="98" fillId="12" borderId="6" xfId="1521" applyNumberFormat="1" applyFont="1" applyFill="1" applyBorder="1" applyAlignment="1" applyProtection="1">
      <alignment horizontal="center" vertical="center" wrapText="1"/>
      <protection locked="0"/>
    </xf>
    <xf numFmtId="0" fontId="5" fillId="0" borderId="0" xfId="14" applyFont="1" applyFill="1" applyProtection="1"/>
    <xf numFmtId="0" fontId="55" fillId="10" borderId="1" xfId="967" quotePrefix="1" applyNumberFormat="1" applyFont="1" applyFill="1" applyBorder="1" applyAlignment="1" applyProtection="1">
      <alignment horizontal="center" vertical="center" wrapText="1"/>
    </xf>
    <xf numFmtId="0" fontId="59" fillId="5" borderId="0" xfId="1" applyFont="1" applyFill="1" applyBorder="1" applyAlignment="1" applyProtection="1">
      <alignment vertical="center" wrapText="1"/>
    </xf>
    <xf numFmtId="0" fontId="100" fillId="34" borderId="1" xfId="1" applyFont="1" applyFill="1" applyBorder="1" applyAlignment="1" applyProtection="1">
      <alignment horizontal="left" vertical="center" wrapText="1"/>
    </xf>
    <xf numFmtId="6" fontId="100" fillId="12" borderId="1" xfId="1" applyNumberFormat="1" applyFont="1" applyFill="1" applyBorder="1" applyAlignment="1" applyProtection="1">
      <alignment vertical="center" wrapText="1"/>
    </xf>
    <xf numFmtId="10" fontId="100" fillId="12" borderId="1" xfId="1" applyNumberFormat="1" applyFont="1" applyFill="1" applyBorder="1" applyAlignment="1" applyProtection="1">
      <alignment horizontal="right" vertical="center" wrapText="1"/>
    </xf>
    <xf numFmtId="0" fontId="140" fillId="20" borderId="1" xfId="0" applyNumberFormat="1" applyFont="1" applyFill="1" applyBorder="1" applyAlignment="1" applyProtection="1">
      <alignment horizontal="center" vertical="center"/>
    </xf>
    <xf numFmtId="0" fontId="107" fillId="17" borderId="9" xfId="1521" applyFont="1" applyFill="1" applyBorder="1" applyAlignment="1" applyProtection="1">
      <alignment horizontal="center" vertical="center" wrapText="1"/>
    </xf>
    <xf numFmtId="49" fontId="144" fillId="35" borderId="1" xfId="1756" applyNumberFormat="1" applyFont="1" applyFill="1" applyBorder="1" applyAlignment="1" applyProtection="1">
      <alignment horizontal="center" vertical="center" wrapText="1"/>
    </xf>
    <xf numFmtId="0" fontId="55" fillId="10" borderId="1" xfId="967" quotePrefix="1" applyFont="1" applyFill="1" applyBorder="1" applyAlignment="1" applyProtection="1">
      <alignment horizontal="center" vertical="center" wrapText="1"/>
    </xf>
    <xf numFmtId="168" fontId="98" fillId="11" borderId="1" xfId="1756" applyNumberFormat="1" applyFont="1" applyFill="1" applyBorder="1" applyAlignment="1" applyProtection="1">
      <alignment horizontal="center" vertical="center" wrapText="1"/>
    </xf>
    <xf numFmtId="0" fontId="145" fillId="19" borderId="1" xfId="865" applyFont="1" applyFill="1" applyBorder="1" applyAlignment="1" applyProtection="1">
      <alignment vertical="center" wrapText="1"/>
    </xf>
    <xf numFmtId="0" fontId="42" fillId="22" borderId="1" xfId="865" applyFont="1" applyFill="1" applyBorder="1" applyAlignment="1" applyProtection="1">
      <alignment horizontal="left" vertical="center" wrapText="1"/>
    </xf>
    <xf numFmtId="6" fontId="98" fillId="0" borderId="1" xfId="1756" applyNumberFormat="1" applyFont="1" applyBorder="1" applyAlignment="1" applyProtection="1">
      <alignment horizontal="center" vertical="center" wrapText="1"/>
      <protection locked="0"/>
    </xf>
    <xf numFmtId="49" fontId="8" fillId="27" borderId="1" xfId="5" applyNumberFormat="1" applyFill="1" applyBorder="1" applyAlignment="1" applyProtection="1">
      <alignment horizontal="center" vertical="center" wrapText="1"/>
      <protection hidden="1"/>
    </xf>
    <xf numFmtId="49" fontId="144" fillId="35" borderId="1" xfId="1756" applyNumberFormat="1" applyFont="1" applyFill="1" applyBorder="1" applyAlignment="1" applyProtection="1">
      <alignment horizontal="center" vertical="center" wrapText="1"/>
    </xf>
    <xf numFmtId="0" fontId="78" fillId="0" borderId="0" xfId="0" applyFont="1" applyProtection="1"/>
    <xf numFmtId="38" fontId="98" fillId="0" borderId="1" xfId="1756" applyNumberFormat="1" applyFont="1" applyBorder="1" applyAlignment="1" applyProtection="1">
      <alignment horizontal="center" vertical="center" wrapText="1"/>
      <protection locked="0"/>
    </xf>
    <xf numFmtId="2" fontId="10" fillId="9" borderId="0" xfId="1" quotePrefix="1" applyNumberFormat="1" applyFont="1" applyFill="1" applyAlignment="1" applyProtection="1">
      <alignment horizontal="center" vertical="top" wrapText="1"/>
    </xf>
    <xf numFmtId="0" fontId="146" fillId="9" borderId="0" xfId="1" applyFont="1" applyFill="1" applyProtection="1"/>
    <xf numFmtId="0" fontId="5" fillId="13" borderId="0" xfId="1521" applyFont="1" applyFill="1" applyAlignment="1" applyProtection="1">
      <alignment horizontal="center" vertical="center"/>
    </xf>
    <xf numFmtId="0" fontId="152" fillId="19" borderId="1" xfId="865" applyFont="1" applyFill="1" applyBorder="1" applyAlignment="1" applyProtection="1">
      <alignment vertical="center" wrapText="1"/>
    </xf>
    <xf numFmtId="0" fontId="153" fillId="13" borderId="0" xfId="1521" applyFont="1" applyFill="1" applyAlignment="1" applyProtection="1">
      <alignment horizontal="center" vertical="center"/>
    </xf>
    <xf numFmtId="0" fontId="106" fillId="17" borderId="1" xfId="1757" applyFont="1" applyFill="1" applyBorder="1" applyAlignment="1" applyProtection="1">
      <alignment horizontal="center" vertical="center" wrapText="1"/>
    </xf>
    <xf numFmtId="0" fontId="156" fillId="13" borderId="0" xfId="1521" applyFont="1" applyFill="1" applyAlignment="1" applyProtection="1">
      <alignment horizontal="center" vertical="center"/>
    </xf>
    <xf numFmtId="38" fontId="158" fillId="0" borderId="1" xfId="1521" applyNumberFormat="1" applyFont="1" applyBorder="1" applyAlignment="1" applyProtection="1">
      <alignment horizontal="center" vertical="center" wrapText="1"/>
      <protection locked="0"/>
    </xf>
    <xf numFmtId="0" fontId="159" fillId="10" borderId="1" xfId="967" applyNumberFormat="1" applyFont="1" applyFill="1" applyBorder="1" applyAlignment="1" applyProtection="1">
      <alignment horizontal="center" vertical="center" wrapText="1"/>
    </xf>
    <xf numFmtId="0" fontId="160" fillId="0" borderId="0" xfId="0" applyFont="1" applyBorder="1" applyProtection="1"/>
    <xf numFmtId="0" fontId="161" fillId="22" borderId="1" xfId="865" applyFont="1" applyFill="1" applyBorder="1" applyAlignment="1" applyProtection="1">
      <alignment horizontal="left" vertical="center" wrapText="1"/>
    </xf>
    <xf numFmtId="0" fontId="161" fillId="22" borderId="0" xfId="865" applyFont="1" applyFill="1" applyBorder="1" applyAlignment="1" applyProtection="1">
      <alignment horizontal="left" vertical="top" wrapText="1"/>
    </xf>
    <xf numFmtId="0" fontId="156" fillId="0" borderId="0" xfId="14" applyFont="1" applyProtection="1"/>
    <xf numFmtId="0" fontId="160" fillId="0" borderId="0" xfId="0" applyFont="1" applyProtection="1"/>
    <xf numFmtId="0" fontId="148" fillId="17" borderId="10" xfId="1521" applyFont="1" applyFill="1" applyBorder="1" applyAlignment="1" applyProtection="1">
      <alignment vertical="center" wrapText="1"/>
    </xf>
    <xf numFmtId="49" fontId="157" fillId="27" borderId="10" xfId="5" applyNumberFormat="1" applyFont="1" applyFill="1" applyBorder="1" applyAlignment="1" applyProtection="1">
      <alignment horizontal="center" vertical="center" wrapText="1"/>
      <protection hidden="1"/>
    </xf>
    <xf numFmtId="49" fontId="8" fillId="27" borderId="9" xfId="5" applyNumberFormat="1" applyFont="1" applyFill="1" applyBorder="1" applyAlignment="1" applyProtection="1">
      <alignment horizontal="center" vertical="center" wrapText="1"/>
      <protection hidden="1"/>
    </xf>
    <xf numFmtId="0" fontId="4" fillId="23" borderId="9" xfId="0" applyFont="1" applyFill="1" applyBorder="1" applyProtection="1"/>
    <xf numFmtId="0" fontId="4" fillId="0" borderId="0" xfId="0" applyFont="1" applyBorder="1" applyProtection="1"/>
    <xf numFmtId="0" fontId="4" fillId="0" borderId="0" xfId="0" applyFont="1" applyProtection="1"/>
    <xf numFmtId="0" fontId="162" fillId="13" borderId="0" xfId="1521" applyFont="1" applyFill="1" applyAlignment="1" applyProtection="1">
      <alignment horizontal="center" vertical="center"/>
    </xf>
    <xf numFmtId="0" fontId="151" fillId="17" borderId="10" xfId="1521" applyFont="1" applyFill="1" applyBorder="1" applyAlignment="1" applyProtection="1">
      <alignment vertical="center" wrapText="1"/>
    </xf>
    <xf numFmtId="0" fontId="151" fillId="17" borderId="1" xfId="1756" applyFont="1" applyFill="1" applyBorder="1" applyAlignment="1" applyProtection="1">
      <alignment horizontal="center" vertical="center" wrapText="1"/>
    </xf>
    <xf numFmtId="49" fontId="163" fillId="27" borderId="10" xfId="5" applyNumberFormat="1" applyFont="1" applyFill="1" applyBorder="1" applyAlignment="1" applyProtection="1">
      <alignment horizontal="center" vertical="center" wrapText="1"/>
      <protection hidden="1"/>
    </xf>
    <xf numFmtId="38" fontId="164" fillId="0" borderId="1" xfId="1521" applyNumberFormat="1" applyFont="1" applyBorder="1" applyAlignment="1" applyProtection="1">
      <alignment horizontal="center" vertical="center" wrapText="1"/>
      <protection locked="0"/>
    </xf>
    <xf numFmtId="0" fontId="164" fillId="10" borderId="1" xfId="967" applyNumberFormat="1" applyFont="1" applyFill="1" applyBorder="1" applyAlignment="1" applyProtection="1">
      <alignment horizontal="center" vertical="center" wrapText="1"/>
    </xf>
    <xf numFmtId="0" fontId="165" fillId="23" borderId="2" xfId="0" applyFont="1" applyFill="1" applyBorder="1" applyProtection="1"/>
    <xf numFmtId="0" fontId="154" fillId="20" borderId="1" xfId="1521" applyNumberFormat="1" applyFont="1" applyFill="1" applyBorder="1" applyAlignment="1" applyProtection="1">
      <alignment horizontal="left" vertical="center" wrapText="1"/>
    </xf>
    <xf numFmtId="0" fontId="165" fillId="0" borderId="0" xfId="0" applyFont="1" applyBorder="1" applyProtection="1"/>
    <xf numFmtId="0" fontId="166" fillId="22" borderId="1" xfId="865" applyFont="1" applyFill="1" applyBorder="1" applyAlignment="1" applyProtection="1">
      <alignment horizontal="left" vertical="center" wrapText="1"/>
    </xf>
    <xf numFmtId="0" fontId="166" fillId="22" borderId="0" xfId="865" applyFont="1" applyFill="1" applyBorder="1" applyAlignment="1" applyProtection="1">
      <alignment horizontal="left" vertical="top" wrapText="1"/>
    </xf>
    <xf numFmtId="0" fontId="162" fillId="0" borderId="0" xfId="14" applyFont="1" applyProtection="1"/>
    <xf numFmtId="0" fontId="165" fillId="0" borderId="0" xfId="0" applyFont="1" applyProtection="1"/>
    <xf numFmtId="0" fontId="167" fillId="17" borderId="1" xfId="865" applyFont="1" applyFill="1" applyBorder="1" applyAlignment="1" applyProtection="1">
      <alignment horizontal="center" vertical="center" wrapText="1"/>
    </xf>
    <xf numFmtId="0" fontId="160" fillId="23" borderId="13" xfId="0" applyFont="1" applyFill="1" applyBorder="1" applyProtection="1"/>
    <xf numFmtId="0" fontId="160" fillId="23" borderId="10" xfId="0" applyFont="1" applyFill="1" applyBorder="1" applyProtection="1"/>
    <xf numFmtId="0" fontId="5" fillId="13" borderId="0" xfId="1521" applyFont="1" applyFill="1" applyAlignment="1" applyProtection="1">
      <alignment horizontal="center" vertical="center" wrapText="1"/>
    </xf>
    <xf numFmtId="0" fontId="168" fillId="19" borderId="1" xfId="865" applyFont="1" applyFill="1" applyBorder="1" applyAlignment="1" applyProtection="1">
      <alignment vertical="center" wrapText="1"/>
    </xf>
    <xf numFmtId="0" fontId="169" fillId="22" borderId="1" xfId="868" applyFont="1" applyFill="1" applyBorder="1" applyAlignment="1" applyProtection="1">
      <alignment horizontal="left" vertical="center" wrapText="1"/>
    </xf>
    <xf numFmtId="0" fontId="169" fillId="22" borderId="0" xfId="867" applyFont="1" applyFill="1" applyBorder="1" applyAlignment="1" applyProtection="1">
      <alignment vertical="top" wrapText="1"/>
    </xf>
    <xf numFmtId="49" fontId="8" fillId="27" borderId="10" xfId="5" applyNumberFormat="1" applyFont="1" applyFill="1" applyBorder="1" applyAlignment="1" applyProtection="1">
      <alignment horizontal="center" vertical="center" wrapText="1"/>
      <protection hidden="1"/>
    </xf>
    <xf numFmtId="0" fontId="7" fillId="22" borderId="0" xfId="865" applyFont="1" applyFill="1" applyBorder="1" applyAlignment="1" applyProtection="1">
      <alignment horizontal="left" vertical="top" wrapText="1"/>
    </xf>
    <xf numFmtId="0" fontId="170" fillId="17" borderId="1" xfId="1521" applyFont="1" applyFill="1" applyBorder="1" applyAlignment="1" applyProtection="1">
      <alignment horizontal="center" vertical="center" wrapText="1"/>
    </xf>
    <xf numFmtId="49" fontId="171" fillId="27" borderId="10" xfId="5" applyNumberFormat="1" applyFont="1" applyFill="1" applyBorder="1" applyAlignment="1" applyProtection="1">
      <alignment horizontal="center" vertical="center" wrapText="1"/>
      <protection hidden="1"/>
    </xf>
    <xf numFmtId="6" fontId="172" fillId="0" borderId="1" xfId="1756" applyNumberFormat="1" applyFont="1" applyBorder="1" applyAlignment="1" applyProtection="1">
      <alignment horizontal="center" vertical="center" wrapText="1"/>
      <protection locked="0"/>
    </xf>
    <xf numFmtId="0" fontId="175" fillId="10" borderId="1" xfId="967" applyNumberFormat="1" applyFont="1" applyFill="1" applyBorder="1" applyAlignment="1" applyProtection="1">
      <alignment horizontal="center" vertical="center" wrapText="1"/>
    </xf>
    <xf numFmtId="0" fontId="176" fillId="19" borderId="1" xfId="865" applyFont="1" applyFill="1" applyBorder="1" applyAlignment="1" applyProtection="1">
      <alignment vertical="center" wrapText="1"/>
    </xf>
    <xf numFmtId="0" fontId="177" fillId="20" borderId="1" xfId="1521" applyNumberFormat="1" applyFont="1" applyFill="1" applyBorder="1" applyAlignment="1" applyProtection="1">
      <alignment horizontal="left" vertical="center" wrapText="1"/>
    </xf>
    <xf numFmtId="0" fontId="160" fillId="5" borderId="12" xfId="0" applyFont="1" applyFill="1" applyBorder="1" applyAlignment="1" applyProtection="1"/>
    <xf numFmtId="0" fontId="178" fillId="5" borderId="0" xfId="1" applyFont="1" applyFill="1" applyBorder="1" applyAlignment="1" applyProtection="1">
      <alignment horizontal="left" vertical="center"/>
    </xf>
    <xf numFmtId="0" fontId="178" fillId="5" borderId="5" xfId="1" applyFont="1" applyFill="1" applyBorder="1" applyAlignment="1" applyProtection="1">
      <alignment horizontal="left" vertical="center"/>
    </xf>
    <xf numFmtId="0" fontId="179" fillId="6" borderId="0" xfId="1" applyFont="1" applyFill="1" applyBorder="1" applyAlignment="1" applyProtection="1">
      <alignment horizontal="left" vertical="center"/>
    </xf>
    <xf numFmtId="0" fontId="179" fillId="5" borderId="0" xfId="1" applyFont="1" applyFill="1" applyBorder="1" applyAlignment="1" applyProtection="1">
      <alignment horizontal="left" vertical="center"/>
    </xf>
    <xf numFmtId="0" fontId="180" fillId="7" borderId="1" xfId="1" applyFont="1" applyFill="1" applyBorder="1" applyAlignment="1" applyProtection="1">
      <alignment horizontal="center" vertical="center"/>
    </xf>
    <xf numFmtId="0" fontId="181" fillId="4" borderId="1" xfId="1" applyFont="1" applyFill="1" applyBorder="1" applyAlignment="1" applyProtection="1">
      <alignment horizontal="left" vertical="center" wrapText="1"/>
    </xf>
    <xf numFmtId="0" fontId="182" fillId="2" borderId="1" xfId="0" applyNumberFormat="1" applyFont="1" applyFill="1" applyBorder="1" applyAlignment="1" applyProtection="1">
      <alignment vertical="center"/>
      <protection locked="0"/>
    </xf>
    <xf numFmtId="9" fontId="182" fillId="2" borderId="1" xfId="0" applyNumberFormat="1" applyFont="1" applyFill="1" applyBorder="1" applyAlignment="1" applyProtection="1">
      <alignment vertical="center"/>
      <protection locked="0"/>
    </xf>
    <xf numFmtId="0" fontId="183" fillId="25" borderId="0" xfId="1" applyFont="1" applyFill="1" applyBorder="1" applyAlignment="1" applyProtection="1">
      <alignment horizontal="right" vertical="center"/>
      <protection hidden="1"/>
    </xf>
    <xf numFmtId="0" fontId="183" fillId="25" borderId="0" xfId="0" applyFont="1" applyFill="1" applyBorder="1" applyProtection="1"/>
    <xf numFmtId="0" fontId="160" fillId="2" borderId="0" xfId="0" applyFont="1" applyFill="1" applyBorder="1" applyProtection="1"/>
    <xf numFmtId="0" fontId="185" fillId="2" borderId="1" xfId="0" applyNumberFormat="1" applyFont="1" applyFill="1" applyBorder="1" applyAlignment="1" applyProtection="1">
      <alignment vertical="center"/>
      <protection locked="0"/>
    </xf>
    <xf numFmtId="0" fontId="184" fillId="2" borderId="1" xfId="0" applyNumberFormat="1" applyFont="1" applyFill="1" applyBorder="1" applyAlignment="1" applyProtection="1">
      <alignment vertical="center"/>
      <protection locked="0"/>
    </xf>
    <xf numFmtId="164" fontId="118" fillId="36" borderId="1" xfId="967" applyNumberFormat="1" applyFont="1" applyFill="1" applyBorder="1" applyAlignment="1" applyProtection="1">
      <alignment horizontal="center" vertical="center"/>
      <protection locked="0"/>
    </xf>
    <xf numFmtId="6" fontId="118" fillId="36" borderId="1" xfId="967" applyNumberFormat="1" applyFont="1" applyFill="1" applyBorder="1" applyAlignment="1" applyProtection="1">
      <alignment horizontal="center" vertical="center"/>
      <protection locked="0"/>
    </xf>
    <xf numFmtId="10" fontId="118" fillId="36" borderId="1" xfId="967" applyNumberFormat="1" applyFont="1" applyFill="1" applyBorder="1" applyAlignment="1" applyProtection="1">
      <alignment horizontal="center" vertical="center"/>
      <protection locked="0"/>
    </xf>
    <xf numFmtId="0" fontId="187" fillId="2" borderId="0" xfId="0" applyFont="1" applyFill="1" applyBorder="1"/>
    <xf numFmtId="0" fontId="151" fillId="17" borderId="1" xfId="1521" applyFont="1" applyFill="1" applyBorder="1" applyAlignment="1" applyProtection="1">
      <alignment horizontal="center" vertical="center" wrapText="1"/>
    </xf>
    <xf numFmtId="6" fontId="164" fillId="0" borderId="1" xfId="1756" applyNumberFormat="1" applyFont="1" applyBorder="1" applyAlignment="1" applyProtection="1">
      <alignment horizontal="center" vertical="center" wrapText="1"/>
      <protection locked="0"/>
    </xf>
    <xf numFmtId="0" fontId="154" fillId="19" borderId="1" xfId="865" applyFont="1" applyFill="1" applyBorder="1" applyAlignment="1" applyProtection="1">
      <alignment vertical="center" wrapText="1"/>
    </xf>
    <xf numFmtId="0" fontId="18" fillId="9" borderId="0" xfId="782" applyFont="1" applyFill="1" applyAlignment="1" applyProtection="1">
      <alignment horizontal="center"/>
    </xf>
    <xf numFmtId="0" fontId="14" fillId="9" borderId="0" xfId="1" applyFont="1" applyFill="1" applyAlignment="1" applyProtection="1">
      <alignment horizontal="center"/>
    </xf>
    <xf numFmtId="0" fontId="16" fillId="9" borderId="0" xfId="1" applyFont="1" applyFill="1" applyAlignment="1" applyProtection="1">
      <alignment horizontal="center"/>
    </xf>
    <xf numFmtId="0" fontId="65" fillId="9" borderId="0" xfId="1" applyFont="1" applyFill="1" applyAlignment="1" applyProtection="1">
      <alignment horizontal="center"/>
    </xf>
    <xf numFmtId="0" fontId="15" fillId="9" borderId="0" xfId="1" applyFont="1" applyFill="1" applyAlignment="1" applyProtection="1">
      <alignment horizontal="center"/>
    </xf>
    <xf numFmtId="0" fontId="93" fillId="9" borderId="0" xfId="5" applyFont="1" applyFill="1" applyAlignment="1" applyProtection="1">
      <alignment horizontal="center"/>
      <protection locked="0"/>
    </xf>
    <xf numFmtId="0" fontId="92" fillId="9" borderId="0" xfId="0" applyFont="1" applyFill="1" applyAlignment="1" applyProtection="1">
      <alignment horizontal="center"/>
      <protection locked="0"/>
    </xf>
    <xf numFmtId="0" fontId="25" fillId="9" borderId="0" xfId="1" applyFont="1" applyFill="1" applyAlignment="1" applyProtection="1">
      <alignment horizontal="center"/>
    </xf>
    <xf numFmtId="0" fontId="127" fillId="2" borderId="0" xfId="0" applyFont="1" applyFill="1" applyBorder="1" applyAlignment="1" applyProtection="1">
      <alignment horizontal="center" vertical="top"/>
    </xf>
    <xf numFmtId="0" fontId="128" fillId="2" borderId="0" xfId="0" applyFont="1" applyFill="1" applyBorder="1" applyAlignment="1" applyProtection="1">
      <alignment horizontal="center" vertical="top"/>
    </xf>
    <xf numFmtId="0" fontId="134" fillId="2" borderId="0" xfId="5" applyFont="1" applyFill="1" applyBorder="1" applyAlignment="1" applyProtection="1">
      <alignment horizontal="center" vertical="center"/>
      <protection locked="0"/>
    </xf>
    <xf numFmtId="0" fontId="0" fillId="2" borderId="0" xfId="0" applyFill="1" applyBorder="1" applyAlignment="1" applyProtection="1">
      <alignment horizontal="center"/>
      <protection locked="0"/>
    </xf>
    <xf numFmtId="0" fontId="74" fillId="2" borderId="0" xfId="0" applyFont="1" applyFill="1" applyBorder="1" applyAlignment="1" applyProtection="1">
      <alignment horizontal="center"/>
    </xf>
    <xf numFmtId="0" fontId="75" fillId="2" borderId="0" xfId="0" applyFont="1" applyFill="1" applyBorder="1" applyAlignment="1" applyProtection="1">
      <alignment horizontal="center"/>
    </xf>
    <xf numFmtId="0" fontId="48" fillId="2" borderId="0" xfId="0" applyFont="1" applyFill="1" applyBorder="1" applyAlignment="1" applyProtection="1">
      <alignment horizontal="center" vertical="center"/>
    </xf>
    <xf numFmtId="0" fontId="94" fillId="0" borderId="0" xfId="5" applyFont="1" applyAlignment="1" applyProtection="1">
      <alignment horizontal="center"/>
      <protection locked="0"/>
    </xf>
    <xf numFmtId="0" fontId="95" fillId="0" borderId="0" xfId="0" applyFont="1" applyAlignment="1" applyProtection="1">
      <alignment horizontal="center"/>
      <protection locked="0"/>
    </xf>
    <xf numFmtId="0" fontId="134" fillId="2" borderId="0" xfId="5" applyFont="1" applyFill="1" applyBorder="1" applyAlignment="1" applyProtection="1">
      <alignment horizontal="center"/>
    </xf>
    <xf numFmtId="0" fontId="138" fillId="2" borderId="0" xfId="0" applyFont="1" applyFill="1" applyBorder="1" applyAlignment="1" applyProtection="1">
      <alignment horizontal="center"/>
    </xf>
    <xf numFmtId="0" fontId="129" fillId="0" borderId="0" xfId="0" applyFont="1" applyBorder="1" applyAlignment="1">
      <alignment horizontal="left" vertical="center" wrapText="1"/>
    </xf>
    <xf numFmtId="0" fontId="134" fillId="0" borderId="0" xfId="5" applyFont="1" applyBorder="1" applyAlignment="1" applyProtection="1">
      <alignment horizontal="left" vertical="center"/>
      <protection locked="0"/>
    </xf>
    <xf numFmtId="0" fontId="134" fillId="2" borderId="0" xfId="5" applyFont="1" applyFill="1" applyBorder="1" applyAlignment="1" applyProtection="1">
      <alignment horizontal="center"/>
      <protection locked="0"/>
    </xf>
    <xf numFmtId="0" fontId="100" fillId="2" borderId="0" xfId="0" applyFont="1" applyFill="1" applyBorder="1" applyAlignment="1" applyProtection="1">
      <alignment horizontal="center"/>
      <protection locked="0"/>
    </xf>
    <xf numFmtId="0" fontId="135" fillId="0" borderId="0" xfId="0" applyFont="1" applyBorder="1" applyAlignment="1">
      <alignment horizontal="left" vertical="center" wrapText="1"/>
    </xf>
    <xf numFmtId="0" fontId="129" fillId="2" borderId="0" xfId="0" applyFont="1" applyFill="1" applyBorder="1" applyAlignment="1" applyProtection="1">
      <alignment horizontal="left" vertical="center" wrapText="1"/>
    </xf>
    <xf numFmtId="0" fontId="134" fillId="0" borderId="0" xfId="5" applyFont="1" applyBorder="1" applyAlignment="1" applyProtection="1">
      <alignment horizontal="center" vertical="center"/>
      <protection locked="0"/>
    </xf>
    <xf numFmtId="38" fontId="98" fillId="11" borderId="6" xfId="1756" applyNumberFormat="1" applyFont="1" applyFill="1" applyBorder="1" applyAlignment="1" applyProtection="1">
      <alignment horizontal="center" vertical="center" wrapText="1"/>
    </xf>
    <xf numFmtId="38" fontId="98" fillId="11" borderId="8" xfId="1756" applyNumberFormat="1" applyFont="1" applyFill="1" applyBorder="1" applyAlignment="1" applyProtection="1">
      <alignment horizontal="center" vertical="center" wrapText="1"/>
    </xf>
    <xf numFmtId="0" fontId="21" fillId="35" borderId="6" xfId="1756" applyFont="1" applyFill="1" applyBorder="1" applyAlignment="1" applyProtection="1">
      <alignment horizontal="left" vertical="center" wrapText="1"/>
    </xf>
    <xf numFmtId="0" fontId="21" fillId="35" borderId="8" xfId="1756" applyFont="1" applyFill="1" applyBorder="1" applyAlignment="1" applyProtection="1">
      <alignment horizontal="left" vertical="center" wrapText="1"/>
    </xf>
    <xf numFmtId="0" fontId="110" fillId="15" borderId="11" xfId="1521" applyFont="1" applyFill="1" applyBorder="1" applyAlignment="1" applyProtection="1">
      <alignment horizontal="left" vertical="center" wrapText="1"/>
    </xf>
    <xf numFmtId="0" fontId="110" fillId="15" borderId="12" xfId="1521" applyFont="1" applyFill="1" applyBorder="1" applyAlignment="1" applyProtection="1">
      <alignment horizontal="left" vertical="center" wrapText="1"/>
    </xf>
    <xf numFmtId="0" fontId="110" fillId="15" borderId="4" xfId="1521" applyFont="1" applyFill="1" applyBorder="1" applyAlignment="1" applyProtection="1">
      <alignment horizontal="left" vertical="center" wrapText="1"/>
    </xf>
    <xf numFmtId="0" fontId="110" fillId="15" borderId="13" xfId="1521" applyFont="1" applyFill="1" applyBorder="1" applyAlignment="1" applyProtection="1">
      <alignment horizontal="left" vertical="center" wrapText="1"/>
    </xf>
    <xf numFmtId="0" fontId="110" fillId="15" borderId="0" xfId="1521" applyFont="1" applyFill="1" applyBorder="1" applyAlignment="1" applyProtection="1">
      <alignment horizontal="left" vertical="center" wrapText="1"/>
    </xf>
    <xf numFmtId="0" fontId="110" fillId="15" borderId="3" xfId="1521" applyFont="1" applyFill="1" applyBorder="1" applyAlignment="1" applyProtection="1">
      <alignment horizontal="left" vertical="center" wrapText="1"/>
    </xf>
    <xf numFmtId="0" fontId="109" fillId="18" borderId="6" xfId="1521" applyFont="1" applyFill="1" applyBorder="1" applyAlignment="1" applyProtection="1">
      <alignment horizontal="center" vertical="center" wrapText="1"/>
    </xf>
    <xf numFmtId="0" fontId="109" fillId="18" borderId="7" xfId="1521" applyFont="1" applyFill="1" applyBorder="1" applyAlignment="1" applyProtection="1">
      <alignment horizontal="center" vertical="center" wrapText="1"/>
    </xf>
    <xf numFmtId="0" fontId="86" fillId="20" borderId="9" xfId="1521" applyNumberFormat="1" applyFont="1" applyFill="1" applyBorder="1" applyAlignment="1" applyProtection="1">
      <alignment horizontal="left" vertical="center" wrapText="1"/>
    </xf>
    <xf numFmtId="0" fontId="86" fillId="20" borderId="10" xfId="1521" applyNumberFormat="1" applyFont="1" applyFill="1" applyBorder="1" applyAlignment="1" applyProtection="1">
      <alignment horizontal="left" vertical="center" wrapText="1"/>
    </xf>
    <xf numFmtId="0" fontId="86" fillId="20" borderId="2" xfId="1521" applyNumberFormat="1" applyFont="1" applyFill="1" applyBorder="1" applyAlignment="1" applyProtection="1">
      <alignment horizontal="left" vertical="center" wrapText="1"/>
    </xf>
    <xf numFmtId="0" fontId="41" fillId="19" borderId="9" xfId="865" applyFont="1" applyFill="1" applyBorder="1" applyAlignment="1" applyProtection="1">
      <alignment horizontal="left" vertical="center" wrapText="1"/>
    </xf>
    <xf numFmtId="0" fontId="41" fillId="19" borderId="10" xfId="865" applyFont="1" applyFill="1" applyBorder="1" applyAlignment="1" applyProtection="1">
      <alignment horizontal="left" vertical="center" wrapText="1"/>
    </xf>
    <xf numFmtId="0" fontId="41" fillId="19" borderId="2" xfId="865" applyFont="1" applyFill="1" applyBorder="1" applyAlignment="1" applyProtection="1">
      <alignment horizontal="left" vertical="center" wrapText="1"/>
    </xf>
    <xf numFmtId="0" fontId="45" fillId="22" borderId="1" xfId="865" applyFont="1" applyFill="1" applyBorder="1" applyAlignment="1" applyProtection="1">
      <alignment horizontal="left" vertical="center" wrapText="1"/>
    </xf>
    <xf numFmtId="0" fontId="41" fillId="22" borderId="1" xfId="865" applyFont="1" applyFill="1" applyBorder="1" applyAlignment="1" applyProtection="1">
      <alignment horizontal="left" vertical="center" wrapText="1"/>
    </xf>
    <xf numFmtId="0" fontId="86" fillId="19" borderId="9" xfId="1521" applyNumberFormat="1" applyFont="1" applyFill="1" applyBorder="1" applyAlignment="1" applyProtection="1">
      <alignment horizontal="left" vertical="top" wrapText="1"/>
    </xf>
    <xf numFmtId="0" fontId="86" fillId="19" borderId="10" xfId="1521" applyNumberFormat="1" applyFont="1" applyFill="1" applyBorder="1" applyAlignment="1" applyProtection="1">
      <alignment horizontal="left" vertical="top" wrapText="1"/>
    </xf>
    <xf numFmtId="0" fontId="100" fillId="2" borderId="6" xfId="1521" applyFont="1" applyFill="1" applyBorder="1" applyAlignment="1" applyProtection="1">
      <alignment horizontal="center" vertical="center" wrapText="1"/>
      <protection locked="0"/>
    </xf>
    <xf numFmtId="0" fontId="100" fillId="2" borderId="7" xfId="1521" applyFont="1" applyFill="1" applyBorder="1" applyAlignment="1" applyProtection="1">
      <alignment horizontal="center" vertical="center" wrapText="1"/>
      <protection locked="0"/>
    </xf>
    <xf numFmtId="0" fontId="100" fillId="2" borderId="8" xfId="1521" applyFont="1" applyFill="1" applyBorder="1" applyAlignment="1" applyProtection="1">
      <alignment horizontal="center" vertical="center" wrapText="1"/>
      <protection locked="0"/>
    </xf>
    <xf numFmtId="0" fontId="86" fillId="28" borderId="9" xfId="1521" applyNumberFormat="1" applyFont="1" applyFill="1" applyBorder="1" applyAlignment="1" applyProtection="1">
      <alignment horizontal="left" vertical="center" wrapText="1"/>
    </xf>
    <xf numFmtId="0" fontId="86" fillId="28" borderId="10" xfId="1521" applyNumberFormat="1" applyFont="1" applyFill="1" applyBorder="1" applyAlignment="1" applyProtection="1">
      <alignment horizontal="left" vertical="center" wrapText="1"/>
    </xf>
    <xf numFmtId="0" fontId="0" fillId="21" borderId="9" xfId="0" applyFill="1" applyBorder="1" applyAlignment="1" applyProtection="1">
      <alignment horizontal="center"/>
    </xf>
    <xf numFmtId="0" fontId="0" fillId="21" borderId="10" xfId="0" applyFill="1" applyBorder="1" applyAlignment="1" applyProtection="1">
      <alignment horizontal="center"/>
    </xf>
    <xf numFmtId="0" fontId="0" fillId="21" borderId="2" xfId="0" applyFill="1" applyBorder="1" applyAlignment="1" applyProtection="1">
      <alignment horizontal="center"/>
    </xf>
    <xf numFmtId="0" fontId="58" fillId="22" borderId="7" xfId="1521" applyFont="1" applyFill="1" applyBorder="1" applyAlignment="1" applyProtection="1">
      <alignment horizontal="left" vertical="center" wrapText="1"/>
    </xf>
    <xf numFmtId="0" fontId="58" fillId="22" borderId="8" xfId="1521" applyFont="1" applyFill="1" applyBorder="1" applyAlignment="1" applyProtection="1">
      <alignment horizontal="left" vertical="center" wrapText="1"/>
    </xf>
    <xf numFmtId="6" fontId="98" fillId="11" borderId="6" xfId="1756" applyNumberFormat="1" applyFont="1" applyFill="1" applyBorder="1" applyAlignment="1" applyProtection="1">
      <alignment horizontal="center" vertical="center" wrapText="1"/>
    </xf>
    <xf numFmtId="6" fontId="98" fillId="11" borderId="8" xfId="1756" applyNumberFormat="1" applyFont="1" applyFill="1" applyBorder="1" applyAlignment="1" applyProtection="1">
      <alignment horizontal="center" vertical="center" wrapText="1"/>
    </xf>
    <xf numFmtId="164" fontId="98" fillId="11" borderId="6" xfId="1756" applyNumberFormat="1" applyFont="1" applyFill="1" applyBorder="1" applyAlignment="1" applyProtection="1">
      <alignment horizontal="center" vertical="center" wrapText="1"/>
    </xf>
    <xf numFmtId="164" fontId="98" fillId="11" borderId="7" xfId="1756" applyNumberFormat="1" applyFont="1" applyFill="1" applyBorder="1" applyAlignment="1" applyProtection="1">
      <alignment horizontal="center" vertical="center" wrapText="1"/>
    </xf>
    <xf numFmtId="0" fontId="86" fillId="23" borderId="4" xfId="1521" applyNumberFormat="1" applyFont="1" applyFill="1" applyBorder="1" applyAlignment="1" applyProtection="1">
      <alignment horizontal="center" vertical="center" wrapText="1"/>
    </xf>
    <xf numFmtId="0" fontId="86" fillId="23" borderId="3" xfId="1521" applyNumberFormat="1" applyFont="1" applyFill="1" applyBorder="1" applyAlignment="1" applyProtection="1">
      <alignment horizontal="center" vertical="center" wrapText="1"/>
    </xf>
    <xf numFmtId="0" fontId="86" fillId="23" borderId="15" xfId="1521" applyNumberFormat="1" applyFont="1" applyFill="1" applyBorder="1" applyAlignment="1" applyProtection="1">
      <alignment horizontal="center" vertical="center" wrapText="1"/>
    </xf>
    <xf numFmtId="0" fontId="59" fillId="5" borderId="13" xfId="1" applyFont="1" applyFill="1" applyBorder="1" applyAlignment="1" applyProtection="1">
      <alignment vertical="center" wrapText="1"/>
    </xf>
    <xf numFmtId="0" fontId="59" fillId="5" borderId="0" xfId="1" applyFont="1" applyFill="1" applyBorder="1" applyAlignment="1" applyProtection="1">
      <alignment vertical="center" wrapText="1"/>
    </xf>
    <xf numFmtId="0" fontId="12" fillId="3" borderId="9" xfId="828" applyNumberFormat="1" applyFont="1" applyFill="1" applyBorder="1" applyAlignment="1" applyProtection="1">
      <alignment horizontal="center" vertical="center" wrapText="1"/>
    </xf>
    <xf numFmtId="0" fontId="12" fillId="3" borderId="10" xfId="828" applyNumberFormat="1" applyFont="1" applyFill="1" applyBorder="1" applyAlignment="1" applyProtection="1">
      <alignment horizontal="center" vertical="center" wrapText="1"/>
    </xf>
    <xf numFmtId="0" fontId="12" fillId="3" borderId="2" xfId="828" applyNumberFormat="1" applyFont="1" applyFill="1" applyBorder="1" applyAlignment="1" applyProtection="1">
      <alignment horizontal="center" vertical="center" wrapText="1"/>
    </xf>
    <xf numFmtId="0" fontId="1" fillId="2" borderId="6" xfId="967" applyFont="1" applyFill="1" applyBorder="1" applyAlignment="1" applyProtection="1">
      <alignment horizontal="left" vertical="center"/>
    </xf>
    <xf numFmtId="0" fontId="3" fillId="2" borderId="8" xfId="967" applyFont="1" applyFill="1" applyBorder="1" applyAlignment="1" applyProtection="1">
      <alignment horizontal="left" vertical="center"/>
    </xf>
    <xf numFmtId="0" fontId="63" fillId="2" borderId="6" xfId="967" applyFont="1" applyFill="1" applyBorder="1" applyAlignment="1" applyProtection="1">
      <alignment horizontal="left" vertical="center"/>
    </xf>
    <xf numFmtId="0" fontId="63" fillId="2" borderId="8" xfId="967" applyFont="1" applyFill="1" applyBorder="1" applyAlignment="1" applyProtection="1">
      <alignment horizontal="left" vertical="center"/>
    </xf>
    <xf numFmtId="0" fontId="1" fillId="2" borderId="8" xfId="967" applyFont="1" applyFill="1" applyBorder="1" applyAlignment="1" applyProtection="1">
      <alignment horizontal="left" vertical="center"/>
    </xf>
    <xf numFmtId="0" fontId="63" fillId="2" borderId="6" xfId="967" applyFont="1" applyFill="1" applyBorder="1" applyAlignment="1" applyProtection="1">
      <alignment horizontal="left" vertical="center" wrapText="1"/>
    </xf>
    <xf numFmtId="0" fontId="1" fillId="2" borderId="6" xfId="967" applyFont="1" applyFill="1" applyBorder="1" applyAlignment="1" applyProtection="1">
      <alignment horizontal="left" vertical="center" wrapText="1"/>
    </xf>
    <xf numFmtId="0" fontId="1" fillId="2" borderId="8" xfId="967" applyFont="1" applyFill="1" applyBorder="1" applyAlignment="1" applyProtection="1">
      <alignment horizontal="left" vertical="center" wrapText="1"/>
    </xf>
    <xf numFmtId="0" fontId="121" fillId="8" borderId="9" xfId="828" applyFont="1" applyFill="1" applyBorder="1" applyAlignment="1" applyProtection="1">
      <alignment horizontal="center" vertical="center" wrapText="1"/>
    </xf>
    <xf numFmtId="0" fontId="121" fillId="8" borderId="2" xfId="828" applyFont="1" applyFill="1" applyBorder="1" applyAlignment="1" applyProtection="1">
      <alignment horizontal="center" vertical="center" wrapText="1"/>
    </xf>
    <xf numFmtId="0" fontId="59" fillId="10" borderId="13" xfId="1" applyFont="1" applyFill="1" applyBorder="1" applyAlignment="1" applyProtection="1">
      <alignment horizontal="left" vertical="center" wrapText="1"/>
    </xf>
    <xf numFmtId="0" fontId="59" fillId="10" borderId="0" xfId="1" applyFont="1" applyFill="1" applyBorder="1" applyAlignment="1" applyProtection="1">
      <alignment horizontal="left" vertical="center" wrapText="1"/>
    </xf>
    <xf numFmtId="0" fontId="61" fillId="10" borderId="14" xfId="967" applyFont="1" applyFill="1" applyBorder="1" applyAlignment="1" applyProtection="1">
      <alignment horizontal="left" wrapText="1"/>
    </xf>
    <xf numFmtId="0" fontId="61" fillId="10" borderId="5" xfId="967" applyFont="1" applyFill="1" applyBorder="1" applyAlignment="1" applyProtection="1">
      <alignment horizontal="left" wrapText="1"/>
    </xf>
    <xf numFmtId="0" fontId="61" fillId="10" borderId="13" xfId="967" applyFont="1" applyFill="1" applyBorder="1" applyAlignment="1" applyProtection="1">
      <alignment horizontal="left" vertical="top" wrapText="1"/>
    </xf>
    <xf numFmtId="0" fontId="61" fillId="10" borderId="0" xfId="967" applyFont="1" applyFill="1" applyBorder="1" applyAlignment="1" applyProtection="1">
      <alignment horizontal="left" vertical="top" wrapText="1"/>
    </xf>
    <xf numFmtId="0" fontId="124" fillId="16" borderId="9" xfId="967" applyFont="1" applyFill="1" applyBorder="1" applyAlignment="1" applyProtection="1">
      <alignment horizontal="center" vertical="center" wrapText="1"/>
    </xf>
    <xf numFmtId="0" fontId="124" fillId="16" borderId="2" xfId="967" applyFont="1" applyFill="1" applyBorder="1" applyAlignment="1" applyProtection="1">
      <alignment horizontal="center" vertical="center" wrapText="1"/>
    </xf>
    <xf numFmtId="0" fontId="61" fillId="10" borderId="13" xfId="967" applyFont="1" applyFill="1" applyBorder="1" applyAlignment="1" applyProtection="1">
      <alignment horizontal="left" vertical="center" wrapText="1"/>
    </xf>
    <xf numFmtId="0" fontId="61" fillId="10" borderId="0" xfId="967" applyFont="1" applyFill="1" applyBorder="1" applyAlignment="1" applyProtection="1">
      <alignment horizontal="left" vertical="center" wrapText="1"/>
    </xf>
    <xf numFmtId="0" fontId="113" fillId="26" borderId="6" xfId="967" applyFont="1" applyFill="1" applyBorder="1" applyAlignment="1" applyProtection="1">
      <alignment horizontal="center" vertical="center" wrapText="1"/>
    </xf>
    <xf numFmtId="0" fontId="113" fillId="26" borderId="7" xfId="967" applyFont="1" applyFill="1" applyBorder="1" applyAlignment="1" applyProtection="1">
      <alignment horizontal="center" vertical="center" wrapText="1"/>
    </xf>
    <xf numFmtId="0" fontId="113" fillId="26" borderId="8" xfId="967" applyFont="1" applyFill="1" applyBorder="1" applyAlignment="1" applyProtection="1">
      <alignment horizontal="center" vertical="center" wrapText="1"/>
    </xf>
    <xf numFmtId="0" fontId="116" fillId="24" borderId="9" xfId="967" applyFont="1" applyFill="1" applyBorder="1" applyAlignment="1" applyProtection="1">
      <alignment horizontal="center" vertical="center" wrapText="1"/>
    </xf>
    <xf numFmtId="0" fontId="116" fillId="24" borderId="2" xfId="967" applyFont="1" applyFill="1" applyBorder="1" applyAlignment="1" applyProtection="1">
      <alignment horizontal="center" vertical="center" wrapText="1"/>
    </xf>
    <xf numFmtId="0" fontId="109" fillId="32" borderId="6" xfId="828" applyNumberFormat="1" applyFont="1" applyFill="1" applyBorder="1" applyAlignment="1" applyProtection="1">
      <alignment horizontal="center" vertical="center" wrapText="1"/>
    </xf>
    <xf numFmtId="0" fontId="109" fillId="32" borderId="8" xfId="828" applyNumberFormat="1" applyFont="1" applyFill="1" applyBorder="1" applyAlignment="1" applyProtection="1">
      <alignment horizontal="center" vertical="center" wrapText="1"/>
    </xf>
    <xf numFmtId="0" fontId="68" fillId="25" borderId="6" xfId="967" applyFont="1" applyFill="1" applyBorder="1" applyAlignment="1" applyProtection="1">
      <alignment horizontal="left" vertical="center" wrapText="1"/>
    </xf>
    <xf numFmtId="0" fontId="68" fillId="25" borderId="7" xfId="967" applyFont="1" applyFill="1" applyBorder="1" applyAlignment="1" applyProtection="1">
      <alignment horizontal="left" vertical="center" wrapText="1"/>
    </xf>
    <xf numFmtId="0" fontId="68" fillId="25" borderId="6" xfId="967" applyFont="1" applyFill="1" applyBorder="1" applyAlignment="1">
      <alignment horizontal="left" vertical="center" wrapText="1"/>
    </xf>
    <xf numFmtId="0" fontId="68" fillId="25" borderId="7" xfId="967" applyFont="1" applyFill="1" applyBorder="1" applyAlignment="1">
      <alignment horizontal="left" vertical="center"/>
    </xf>
    <xf numFmtId="0" fontId="34" fillId="30" borderId="13" xfId="967" applyFont="1" applyFill="1" applyBorder="1" applyAlignment="1">
      <alignment horizontal="left" vertical="center" wrapText="1"/>
    </xf>
    <xf numFmtId="0" fontId="34" fillId="30" borderId="0" xfId="967" applyFont="1" applyFill="1" applyBorder="1" applyAlignment="1">
      <alignment horizontal="left" vertical="center" wrapText="1"/>
    </xf>
    <xf numFmtId="0" fontId="34" fillId="30" borderId="3" xfId="967" applyFont="1" applyFill="1" applyBorder="1" applyAlignment="1">
      <alignment horizontal="left" vertical="center" wrapText="1"/>
    </xf>
    <xf numFmtId="0" fontId="68" fillId="25" borderId="14" xfId="967" applyFont="1" applyFill="1" applyBorder="1" applyAlignment="1" applyProtection="1">
      <alignment horizontal="left" wrapText="1"/>
    </xf>
    <xf numFmtId="0" fontId="68" fillId="25" borderId="5" xfId="967" applyFont="1" applyFill="1" applyBorder="1" applyAlignment="1" applyProtection="1">
      <alignment horizontal="left"/>
    </xf>
    <xf numFmtId="0" fontId="68" fillId="25" borderId="7" xfId="967" applyFont="1" applyFill="1" applyBorder="1" applyAlignment="1" applyProtection="1">
      <alignment horizontal="left" vertical="center"/>
    </xf>
    <xf numFmtId="0" fontId="139" fillId="19" borderId="6" xfId="0" applyFont="1" applyFill="1" applyBorder="1" applyAlignment="1" applyProtection="1">
      <alignment horizontal="left" vertical="center" wrapText="1"/>
    </xf>
    <xf numFmtId="0" fontId="139" fillId="19" borderId="8" xfId="0" applyFont="1" applyFill="1" applyBorder="1" applyAlignment="1" applyProtection="1">
      <alignment horizontal="left" vertical="center" wrapText="1"/>
    </xf>
    <xf numFmtId="0" fontId="53" fillId="2" borderId="6" xfId="0" applyNumberFormat="1" applyFont="1" applyFill="1" applyBorder="1" applyAlignment="1" applyProtection="1">
      <alignment horizontal="left" vertical="center" wrapText="1" indent="1"/>
      <protection locked="0"/>
    </xf>
    <xf numFmtId="0" fontId="53" fillId="2" borderId="8" xfId="0" applyNumberFormat="1" applyFont="1" applyFill="1" applyBorder="1" applyAlignment="1" applyProtection="1">
      <alignment horizontal="left" vertical="center" wrapText="1" indent="1"/>
      <protection locked="0"/>
    </xf>
    <xf numFmtId="0" fontId="139" fillId="19" borderId="7" xfId="0" applyNumberFormat="1" applyFont="1" applyFill="1" applyBorder="1" applyAlignment="1" applyProtection="1">
      <alignment horizontal="left" vertical="center" wrapText="1"/>
    </xf>
    <xf numFmtId="0" fontId="139" fillId="19" borderId="8" xfId="0" applyNumberFormat="1" applyFont="1" applyFill="1" applyBorder="1" applyAlignment="1" applyProtection="1">
      <alignment horizontal="left" vertical="center" wrapText="1"/>
    </xf>
    <xf numFmtId="0" fontId="59" fillId="5" borderId="13" xfId="1" applyFont="1" applyFill="1" applyBorder="1" applyAlignment="1" applyProtection="1">
      <alignment horizontal="left" vertical="center" wrapText="1"/>
    </xf>
    <xf numFmtId="0" fontId="59" fillId="5" borderId="0" xfId="1" applyFont="1" applyFill="1" applyBorder="1" applyAlignment="1" applyProtection="1">
      <alignment horizontal="left" vertical="center" wrapText="1"/>
    </xf>
    <xf numFmtId="0" fontId="59" fillId="5" borderId="3" xfId="1" applyFont="1" applyFill="1" applyBorder="1" applyAlignment="1" applyProtection="1">
      <alignment horizontal="left" vertical="center" wrapText="1"/>
    </xf>
    <xf numFmtId="0" fontId="79" fillId="33" borderId="9" xfId="1" applyFont="1" applyFill="1" applyBorder="1" applyAlignment="1" applyProtection="1">
      <alignment horizontal="center" vertical="center" wrapText="1"/>
    </xf>
    <xf numFmtId="0" fontId="79" fillId="33" borderId="10" xfId="1" applyFont="1" applyFill="1" applyBorder="1" applyAlignment="1" applyProtection="1">
      <alignment horizontal="center" vertical="center" wrapText="1"/>
    </xf>
    <xf numFmtId="0" fontId="79" fillId="33" borderId="2" xfId="1" applyFont="1" applyFill="1" applyBorder="1" applyAlignment="1" applyProtection="1">
      <alignment horizontal="center" vertical="center" wrapText="1"/>
    </xf>
    <xf numFmtId="0" fontId="28" fillId="8" borderId="9" xfId="828" applyFont="1" applyFill="1" applyBorder="1" applyAlignment="1" applyProtection="1">
      <alignment horizontal="center" vertical="center" wrapText="1"/>
    </xf>
    <xf numFmtId="0" fontId="28" fillId="8" borderId="2" xfId="828" applyFont="1" applyFill="1" applyBorder="1" applyAlignment="1" applyProtection="1">
      <alignment horizontal="center" vertical="center" wrapText="1"/>
    </xf>
    <xf numFmtId="0" fontId="27" fillId="13" borderId="9" xfId="1" applyFont="1" applyFill="1" applyBorder="1" applyAlignment="1" applyProtection="1">
      <alignment horizontal="center" vertical="center" wrapText="1"/>
    </xf>
    <xf numFmtId="0" fontId="27" fillId="13" borderId="10" xfId="1" applyFont="1" applyFill="1" applyBorder="1" applyAlignment="1" applyProtection="1">
      <alignment horizontal="center" vertical="center" wrapText="1"/>
    </xf>
    <xf numFmtId="0" fontId="27" fillId="13" borderId="2" xfId="1" applyFont="1" applyFill="1" applyBorder="1" applyAlignment="1" applyProtection="1">
      <alignment horizontal="center" vertical="center" wrapText="1"/>
    </xf>
    <xf numFmtId="1" fontId="1" fillId="2" borderId="6" xfId="0" applyNumberFormat="1" applyFont="1" applyFill="1" applyBorder="1" applyAlignment="1" applyProtection="1">
      <alignment horizontal="left" vertical="center" indent="1"/>
      <protection locked="0"/>
    </xf>
    <xf numFmtId="1" fontId="1" fillId="2" borderId="8" xfId="0" applyNumberFormat="1" applyFont="1" applyFill="1" applyBorder="1" applyAlignment="1" applyProtection="1">
      <alignment horizontal="left" vertical="center" indent="1"/>
      <protection locked="0"/>
    </xf>
    <xf numFmtId="0" fontId="191" fillId="2" borderId="1" xfId="0" applyNumberFormat="1" applyFont="1" applyFill="1" applyBorder="1" applyAlignment="1" applyProtection="1">
      <alignment vertical="center"/>
      <protection locked="0"/>
    </xf>
  </cellXfs>
  <cellStyles count="1758">
    <cellStyle name="Currency 2" xfId="2" xr:uid="{00000000-0005-0000-0000-000000000000}"/>
    <cellStyle name="Currency 2 2" xfId="3" xr:uid="{00000000-0005-0000-0000-000001000000}"/>
    <cellStyle name="Currency 2 2 2" xfId="968" xr:uid="{00000000-0005-0000-0000-000002000000}"/>
    <cellStyle name="Currency 2 3" xfId="4" xr:uid="{00000000-0005-0000-0000-000003000000}"/>
    <cellStyle name="Currency 2 3 2" xfId="969" xr:uid="{00000000-0005-0000-0000-000004000000}"/>
    <cellStyle name="Currency 2 4" xfId="884" xr:uid="{00000000-0005-0000-0000-000005000000}"/>
    <cellStyle name="Hyperlink" xfId="5" builtinId="8"/>
    <cellStyle name="Hyperlink 2" xfId="885" xr:uid="{00000000-0005-0000-0000-000007000000}"/>
    <cellStyle name="Hyperlink 3" xfId="6" xr:uid="{00000000-0005-0000-0000-000008000000}"/>
    <cellStyle name="Hyperlink 3 2" xfId="7" xr:uid="{00000000-0005-0000-0000-000009000000}"/>
    <cellStyle name="Hyperlink 3 3" xfId="8" xr:uid="{00000000-0005-0000-0000-00000A000000}"/>
    <cellStyle name="Hyperlink 3 4" xfId="9" xr:uid="{00000000-0005-0000-0000-00000B000000}"/>
    <cellStyle name="Hyperlink 3 5" xfId="10" xr:uid="{00000000-0005-0000-0000-00000C000000}"/>
    <cellStyle name="Hyperlink 3 6" xfId="11" xr:uid="{00000000-0005-0000-0000-00000D000000}"/>
    <cellStyle name="Hyperlink 3 7" xfId="12" xr:uid="{00000000-0005-0000-0000-00000E000000}"/>
    <cellStyle name="Hyperlink 3 8" xfId="13" xr:uid="{00000000-0005-0000-0000-00000F000000}"/>
    <cellStyle name="Hyperlink 3 9" xfId="964" xr:uid="{00000000-0005-0000-0000-000010000000}"/>
    <cellStyle name="Normal" xfId="0" builtinId="0"/>
    <cellStyle name="Normal 10" xfId="14" xr:uid="{00000000-0005-0000-0000-000012000000}"/>
    <cellStyle name="Normal 10 10" xfId="15" xr:uid="{00000000-0005-0000-0000-000013000000}"/>
    <cellStyle name="Normal 10 10 2" xfId="970" xr:uid="{00000000-0005-0000-0000-000014000000}"/>
    <cellStyle name="Normal 10 11" xfId="16" xr:uid="{00000000-0005-0000-0000-000015000000}"/>
    <cellStyle name="Normal 10 11 2" xfId="971" xr:uid="{00000000-0005-0000-0000-000016000000}"/>
    <cellStyle name="Normal 10 12" xfId="17" xr:uid="{00000000-0005-0000-0000-000017000000}"/>
    <cellStyle name="Normal 10 12 2" xfId="972" xr:uid="{00000000-0005-0000-0000-000018000000}"/>
    <cellStyle name="Normal 10 13" xfId="18" xr:uid="{00000000-0005-0000-0000-000019000000}"/>
    <cellStyle name="Normal 10 13 2" xfId="973" xr:uid="{00000000-0005-0000-0000-00001A000000}"/>
    <cellStyle name="Normal 10 14" xfId="19" xr:uid="{00000000-0005-0000-0000-00001B000000}"/>
    <cellStyle name="Normal 10 14 2" xfId="974" xr:uid="{00000000-0005-0000-0000-00001C000000}"/>
    <cellStyle name="Normal 10 15" xfId="20" xr:uid="{00000000-0005-0000-0000-00001D000000}"/>
    <cellStyle name="Normal 10 15 2" xfId="975" xr:uid="{00000000-0005-0000-0000-00001E000000}"/>
    <cellStyle name="Normal 10 16" xfId="21" xr:uid="{00000000-0005-0000-0000-00001F000000}"/>
    <cellStyle name="Normal 10 16 2" xfId="976" xr:uid="{00000000-0005-0000-0000-000020000000}"/>
    <cellStyle name="Normal 10 17" xfId="22" xr:uid="{00000000-0005-0000-0000-000021000000}"/>
    <cellStyle name="Normal 10 17 2" xfId="977" xr:uid="{00000000-0005-0000-0000-000022000000}"/>
    <cellStyle name="Normal 10 18" xfId="23" xr:uid="{00000000-0005-0000-0000-000023000000}"/>
    <cellStyle name="Normal 10 18 2" xfId="978" xr:uid="{00000000-0005-0000-0000-000024000000}"/>
    <cellStyle name="Normal 10 19" xfId="24" xr:uid="{00000000-0005-0000-0000-000025000000}"/>
    <cellStyle name="Normal 10 19 2" xfId="979" xr:uid="{00000000-0005-0000-0000-000026000000}"/>
    <cellStyle name="Normal 10 2" xfId="25" xr:uid="{00000000-0005-0000-0000-000027000000}"/>
    <cellStyle name="Normal 10 2 2" xfId="26" xr:uid="{00000000-0005-0000-0000-000028000000}"/>
    <cellStyle name="Normal 10 2 2 2" xfId="980" xr:uid="{00000000-0005-0000-0000-000029000000}"/>
    <cellStyle name="Normal 10 2 3" xfId="27" xr:uid="{00000000-0005-0000-0000-00002A000000}"/>
    <cellStyle name="Normal 10 2 3 2" xfId="981" xr:uid="{00000000-0005-0000-0000-00002B000000}"/>
    <cellStyle name="Normal 10 2 4" xfId="886" xr:uid="{00000000-0005-0000-0000-00002C000000}"/>
    <cellStyle name="Normal 10 20" xfId="28" xr:uid="{00000000-0005-0000-0000-00002D000000}"/>
    <cellStyle name="Normal 10 20 2" xfId="982" xr:uid="{00000000-0005-0000-0000-00002E000000}"/>
    <cellStyle name="Normal 10 21" xfId="29" xr:uid="{00000000-0005-0000-0000-00002F000000}"/>
    <cellStyle name="Normal 10 21 2" xfId="983" xr:uid="{00000000-0005-0000-0000-000030000000}"/>
    <cellStyle name="Normal 10 22" xfId="832" xr:uid="{00000000-0005-0000-0000-000031000000}"/>
    <cellStyle name="Normal 10 22 2" xfId="984" xr:uid="{00000000-0005-0000-0000-000032000000}"/>
    <cellStyle name="Normal 10 23" xfId="865" xr:uid="{00000000-0005-0000-0000-000033000000}"/>
    <cellStyle name="Normal 10 24" xfId="957" xr:uid="{00000000-0005-0000-0000-000034000000}"/>
    <cellStyle name="Normal 10 3" xfId="30" xr:uid="{00000000-0005-0000-0000-000035000000}"/>
    <cellStyle name="Normal 10 3 2" xfId="31" xr:uid="{00000000-0005-0000-0000-000036000000}"/>
    <cellStyle name="Normal 10 3 2 2" xfId="985" xr:uid="{00000000-0005-0000-0000-000037000000}"/>
    <cellStyle name="Normal 10 3 3" xfId="32" xr:uid="{00000000-0005-0000-0000-000038000000}"/>
    <cellStyle name="Normal 10 3 3 2" xfId="986" xr:uid="{00000000-0005-0000-0000-000039000000}"/>
    <cellStyle name="Normal 10 3 4" xfId="887" xr:uid="{00000000-0005-0000-0000-00003A000000}"/>
    <cellStyle name="Normal 10 4" xfId="33" xr:uid="{00000000-0005-0000-0000-00003B000000}"/>
    <cellStyle name="Normal 10 4 2" xfId="34" xr:uid="{00000000-0005-0000-0000-00003C000000}"/>
    <cellStyle name="Normal 10 4 2 2" xfId="987" xr:uid="{00000000-0005-0000-0000-00003D000000}"/>
    <cellStyle name="Normal 10 4 3" xfId="35" xr:uid="{00000000-0005-0000-0000-00003E000000}"/>
    <cellStyle name="Normal 10 4 3 2" xfId="988" xr:uid="{00000000-0005-0000-0000-00003F000000}"/>
    <cellStyle name="Normal 10 4 4" xfId="888" xr:uid="{00000000-0005-0000-0000-000040000000}"/>
    <cellStyle name="Normal 10 5" xfId="36" xr:uid="{00000000-0005-0000-0000-000041000000}"/>
    <cellStyle name="Normal 10 5 2" xfId="37" xr:uid="{00000000-0005-0000-0000-000042000000}"/>
    <cellStyle name="Normal 10 5 2 2" xfId="989" xr:uid="{00000000-0005-0000-0000-000043000000}"/>
    <cellStyle name="Normal 10 5 3" xfId="38" xr:uid="{00000000-0005-0000-0000-000044000000}"/>
    <cellStyle name="Normal 10 5 3 2" xfId="990" xr:uid="{00000000-0005-0000-0000-000045000000}"/>
    <cellStyle name="Normal 10 5 4" xfId="889" xr:uid="{00000000-0005-0000-0000-000046000000}"/>
    <cellStyle name="Normal 10 6" xfId="39" xr:uid="{00000000-0005-0000-0000-000047000000}"/>
    <cellStyle name="Normal 10 6 2" xfId="40" xr:uid="{00000000-0005-0000-0000-000048000000}"/>
    <cellStyle name="Normal 10 6 2 2" xfId="991" xr:uid="{00000000-0005-0000-0000-000049000000}"/>
    <cellStyle name="Normal 10 6 3" xfId="41" xr:uid="{00000000-0005-0000-0000-00004A000000}"/>
    <cellStyle name="Normal 10 6 3 2" xfId="992" xr:uid="{00000000-0005-0000-0000-00004B000000}"/>
    <cellStyle name="Normal 10 6 4" xfId="890" xr:uid="{00000000-0005-0000-0000-00004C000000}"/>
    <cellStyle name="Normal 10 7" xfId="42" xr:uid="{00000000-0005-0000-0000-00004D000000}"/>
    <cellStyle name="Normal 10 7 2" xfId="891" xr:uid="{00000000-0005-0000-0000-00004E000000}"/>
    <cellStyle name="Normal 10 8" xfId="43" xr:uid="{00000000-0005-0000-0000-00004F000000}"/>
    <cellStyle name="Normal 10 8 2" xfId="892" xr:uid="{00000000-0005-0000-0000-000050000000}"/>
    <cellStyle name="Normal 10 9" xfId="44" xr:uid="{00000000-0005-0000-0000-000051000000}"/>
    <cellStyle name="Normal 10 9 2" xfId="993" xr:uid="{00000000-0005-0000-0000-000052000000}"/>
    <cellStyle name="Normal 11" xfId="45" xr:uid="{00000000-0005-0000-0000-000053000000}"/>
    <cellStyle name="Normal 11 10" xfId="833" xr:uid="{00000000-0005-0000-0000-000054000000}"/>
    <cellStyle name="Normal 11 10 2" xfId="1523" xr:uid="{00000000-0005-0000-0000-000055000000}"/>
    <cellStyle name="Normal 11 11" xfId="866" xr:uid="{00000000-0005-0000-0000-000056000000}"/>
    <cellStyle name="Normal 11 11 2" xfId="1522" xr:uid="{00000000-0005-0000-0000-000057000000}"/>
    <cellStyle name="Normal 11 2" xfId="46" xr:uid="{00000000-0005-0000-0000-000058000000}"/>
    <cellStyle name="Normal 11 2 2" xfId="1524" xr:uid="{00000000-0005-0000-0000-000059000000}"/>
    <cellStyle name="Normal 11 3" xfId="47" xr:uid="{00000000-0005-0000-0000-00005A000000}"/>
    <cellStyle name="Normal 11 3 2" xfId="1525" xr:uid="{00000000-0005-0000-0000-00005B000000}"/>
    <cellStyle name="Normal 11 4" xfId="48" xr:uid="{00000000-0005-0000-0000-00005C000000}"/>
    <cellStyle name="Normal 11 4 2" xfId="1526" xr:uid="{00000000-0005-0000-0000-00005D000000}"/>
    <cellStyle name="Normal 11 5" xfId="49" xr:uid="{00000000-0005-0000-0000-00005E000000}"/>
    <cellStyle name="Normal 11 5 2" xfId="1527" xr:uid="{00000000-0005-0000-0000-00005F000000}"/>
    <cellStyle name="Normal 11 6" xfId="50" xr:uid="{00000000-0005-0000-0000-000060000000}"/>
    <cellStyle name="Normal 11 6 2" xfId="1528" xr:uid="{00000000-0005-0000-0000-000061000000}"/>
    <cellStyle name="Normal 11 7" xfId="51" xr:uid="{00000000-0005-0000-0000-000062000000}"/>
    <cellStyle name="Normal 11 7 2" xfId="1529" xr:uid="{00000000-0005-0000-0000-000063000000}"/>
    <cellStyle name="Normal 11 8" xfId="52" xr:uid="{00000000-0005-0000-0000-000064000000}"/>
    <cellStyle name="Normal 11 8 2" xfId="1530" xr:uid="{00000000-0005-0000-0000-000065000000}"/>
    <cellStyle name="Normal 11 9" xfId="53" xr:uid="{00000000-0005-0000-0000-000066000000}"/>
    <cellStyle name="Normal 11 9 2" xfId="1531" xr:uid="{00000000-0005-0000-0000-000067000000}"/>
    <cellStyle name="Normal 12" xfId="54" xr:uid="{00000000-0005-0000-0000-000068000000}"/>
    <cellStyle name="Normal 12 10" xfId="55" xr:uid="{00000000-0005-0000-0000-000069000000}"/>
    <cellStyle name="Normal 12 10 2" xfId="994" xr:uid="{00000000-0005-0000-0000-00006A000000}"/>
    <cellStyle name="Normal 12 11" xfId="56" xr:uid="{00000000-0005-0000-0000-00006B000000}"/>
    <cellStyle name="Normal 12 11 2" xfId="995" xr:uid="{00000000-0005-0000-0000-00006C000000}"/>
    <cellStyle name="Normal 12 12" xfId="57" xr:uid="{00000000-0005-0000-0000-00006D000000}"/>
    <cellStyle name="Normal 12 12 2" xfId="996" xr:uid="{00000000-0005-0000-0000-00006E000000}"/>
    <cellStyle name="Normal 12 13" xfId="58" xr:uid="{00000000-0005-0000-0000-00006F000000}"/>
    <cellStyle name="Normal 12 13 2" xfId="997" xr:uid="{00000000-0005-0000-0000-000070000000}"/>
    <cellStyle name="Normal 12 14" xfId="59" xr:uid="{00000000-0005-0000-0000-000071000000}"/>
    <cellStyle name="Normal 12 14 2" xfId="998" xr:uid="{00000000-0005-0000-0000-000072000000}"/>
    <cellStyle name="Normal 12 15" xfId="60" xr:uid="{00000000-0005-0000-0000-000073000000}"/>
    <cellStyle name="Normal 12 15 2" xfId="61" xr:uid="{00000000-0005-0000-0000-000074000000}"/>
    <cellStyle name="Normal 12 15 2 2" xfId="1533" xr:uid="{00000000-0005-0000-0000-000075000000}"/>
    <cellStyle name="Normal 12 15 3" xfId="62" xr:uid="{00000000-0005-0000-0000-000076000000}"/>
    <cellStyle name="Normal 12 15 3 2" xfId="1534" xr:uid="{00000000-0005-0000-0000-000077000000}"/>
    <cellStyle name="Normal 12 15 4" xfId="63" xr:uid="{00000000-0005-0000-0000-000078000000}"/>
    <cellStyle name="Normal 12 15 4 2" xfId="1535" xr:uid="{00000000-0005-0000-0000-000079000000}"/>
    <cellStyle name="Normal 12 15 5" xfId="64" xr:uid="{00000000-0005-0000-0000-00007A000000}"/>
    <cellStyle name="Normal 12 15 5 2" xfId="1536" xr:uid="{00000000-0005-0000-0000-00007B000000}"/>
    <cellStyle name="Normal 12 15 6" xfId="65" xr:uid="{00000000-0005-0000-0000-00007C000000}"/>
    <cellStyle name="Normal 12 15 6 2" xfId="1537" xr:uid="{00000000-0005-0000-0000-00007D000000}"/>
    <cellStyle name="Normal 12 15 7" xfId="66" xr:uid="{00000000-0005-0000-0000-00007E000000}"/>
    <cellStyle name="Normal 12 15 7 2" xfId="1538" xr:uid="{00000000-0005-0000-0000-00007F000000}"/>
    <cellStyle name="Normal 12 15 8" xfId="999" xr:uid="{00000000-0005-0000-0000-000080000000}"/>
    <cellStyle name="Normal 12 16" xfId="67" xr:uid="{00000000-0005-0000-0000-000081000000}"/>
    <cellStyle name="Normal 12 16 2" xfId="1000" xr:uid="{00000000-0005-0000-0000-000082000000}"/>
    <cellStyle name="Normal 12 17" xfId="68" xr:uid="{00000000-0005-0000-0000-000083000000}"/>
    <cellStyle name="Normal 12 17 2" xfId="1001" xr:uid="{00000000-0005-0000-0000-000084000000}"/>
    <cellStyle name="Normal 12 18" xfId="69" xr:uid="{00000000-0005-0000-0000-000085000000}"/>
    <cellStyle name="Normal 12 18 2" xfId="1002" xr:uid="{00000000-0005-0000-0000-000086000000}"/>
    <cellStyle name="Normal 12 19" xfId="70" xr:uid="{00000000-0005-0000-0000-000087000000}"/>
    <cellStyle name="Normal 12 19 2" xfId="1003" xr:uid="{00000000-0005-0000-0000-000088000000}"/>
    <cellStyle name="Normal 12 2" xfId="71" xr:uid="{00000000-0005-0000-0000-000089000000}"/>
    <cellStyle name="Normal 12 2 10" xfId="72" xr:uid="{00000000-0005-0000-0000-00008A000000}"/>
    <cellStyle name="Normal 12 2 10 2" xfId="1004" xr:uid="{00000000-0005-0000-0000-00008B000000}"/>
    <cellStyle name="Normal 12 2 11" xfId="73" xr:uid="{00000000-0005-0000-0000-00008C000000}"/>
    <cellStyle name="Normal 12 2 11 2" xfId="74" xr:uid="{00000000-0005-0000-0000-00008D000000}"/>
    <cellStyle name="Normal 12 2 11 2 2" xfId="1540" xr:uid="{00000000-0005-0000-0000-00008E000000}"/>
    <cellStyle name="Normal 12 2 11 3" xfId="75" xr:uid="{00000000-0005-0000-0000-00008F000000}"/>
    <cellStyle name="Normal 12 2 11 3 2" xfId="1541" xr:uid="{00000000-0005-0000-0000-000090000000}"/>
    <cellStyle name="Normal 12 2 11 4" xfId="76" xr:uid="{00000000-0005-0000-0000-000091000000}"/>
    <cellStyle name="Normal 12 2 11 4 2" xfId="1542" xr:uid="{00000000-0005-0000-0000-000092000000}"/>
    <cellStyle name="Normal 12 2 11 5" xfId="77" xr:uid="{00000000-0005-0000-0000-000093000000}"/>
    <cellStyle name="Normal 12 2 11 5 2" xfId="1543" xr:uid="{00000000-0005-0000-0000-000094000000}"/>
    <cellStyle name="Normal 12 2 11 6" xfId="78" xr:uid="{00000000-0005-0000-0000-000095000000}"/>
    <cellStyle name="Normal 12 2 11 6 2" xfId="1544" xr:uid="{00000000-0005-0000-0000-000096000000}"/>
    <cellStyle name="Normal 12 2 11 7" xfId="79" xr:uid="{00000000-0005-0000-0000-000097000000}"/>
    <cellStyle name="Normal 12 2 11 7 2" xfId="1545" xr:uid="{00000000-0005-0000-0000-000098000000}"/>
    <cellStyle name="Normal 12 2 11 8" xfId="1005" xr:uid="{00000000-0005-0000-0000-000099000000}"/>
    <cellStyle name="Normal 12 2 12" xfId="80" xr:uid="{00000000-0005-0000-0000-00009A000000}"/>
    <cellStyle name="Normal 12 2 12 2" xfId="1006" xr:uid="{00000000-0005-0000-0000-00009B000000}"/>
    <cellStyle name="Normal 12 2 13" xfId="81" xr:uid="{00000000-0005-0000-0000-00009C000000}"/>
    <cellStyle name="Normal 12 2 13 2" xfId="1007" xr:uid="{00000000-0005-0000-0000-00009D000000}"/>
    <cellStyle name="Normal 12 2 14" xfId="82" xr:uid="{00000000-0005-0000-0000-00009E000000}"/>
    <cellStyle name="Normal 12 2 14 2" xfId="1008" xr:uid="{00000000-0005-0000-0000-00009F000000}"/>
    <cellStyle name="Normal 12 2 15" xfId="83" xr:uid="{00000000-0005-0000-0000-0000A0000000}"/>
    <cellStyle name="Normal 12 2 15 2" xfId="1009" xr:uid="{00000000-0005-0000-0000-0000A1000000}"/>
    <cellStyle name="Normal 12 2 16" xfId="84" xr:uid="{00000000-0005-0000-0000-0000A2000000}"/>
    <cellStyle name="Normal 12 2 16 2" xfId="1010" xr:uid="{00000000-0005-0000-0000-0000A3000000}"/>
    <cellStyle name="Normal 12 2 17" xfId="894" xr:uid="{00000000-0005-0000-0000-0000A4000000}"/>
    <cellStyle name="Normal 12 2 17 2" xfId="1539" xr:uid="{00000000-0005-0000-0000-0000A5000000}"/>
    <cellStyle name="Normal 12 2 2" xfId="85" xr:uid="{00000000-0005-0000-0000-0000A6000000}"/>
    <cellStyle name="Normal 12 2 2 2" xfId="86" xr:uid="{00000000-0005-0000-0000-0000A7000000}"/>
    <cellStyle name="Normal 12 2 2 2 2" xfId="87" xr:uid="{00000000-0005-0000-0000-0000A8000000}"/>
    <cellStyle name="Normal 12 2 2 2 2 2" xfId="1012" xr:uid="{00000000-0005-0000-0000-0000A9000000}"/>
    <cellStyle name="Normal 12 2 2 2 3" xfId="88" xr:uid="{00000000-0005-0000-0000-0000AA000000}"/>
    <cellStyle name="Normal 12 2 2 2 3 2" xfId="1013" xr:uid="{00000000-0005-0000-0000-0000AB000000}"/>
    <cellStyle name="Normal 12 2 2 2 4" xfId="89" xr:uid="{00000000-0005-0000-0000-0000AC000000}"/>
    <cellStyle name="Normal 12 2 2 2 4 2" xfId="1014" xr:uid="{00000000-0005-0000-0000-0000AD000000}"/>
    <cellStyle name="Normal 12 2 2 2 5" xfId="90" xr:uid="{00000000-0005-0000-0000-0000AE000000}"/>
    <cellStyle name="Normal 12 2 2 2 5 2" xfId="1015" xr:uid="{00000000-0005-0000-0000-0000AF000000}"/>
    <cellStyle name="Normal 12 2 2 2 6" xfId="91" xr:uid="{00000000-0005-0000-0000-0000B0000000}"/>
    <cellStyle name="Normal 12 2 2 2 6 2" xfId="1016" xr:uid="{00000000-0005-0000-0000-0000B1000000}"/>
    <cellStyle name="Normal 12 2 2 2 7" xfId="92" xr:uid="{00000000-0005-0000-0000-0000B2000000}"/>
    <cellStyle name="Normal 12 2 2 2 7 2" xfId="1017" xr:uid="{00000000-0005-0000-0000-0000B3000000}"/>
    <cellStyle name="Normal 12 2 2 2 8" xfId="1546" xr:uid="{00000000-0005-0000-0000-0000B4000000}"/>
    <cellStyle name="Normal 12 2 2 3" xfId="93" xr:uid="{00000000-0005-0000-0000-0000B5000000}"/>
    <cellStyle name="Normal 12 2 2 3 2" xfId="1018" xr:uid="{00000000-0005-0000-0000-0000B6000000}"/>
    <cellStyle name="Normal 12 2 2 4" xfId="94" xr:uid="{00000000-0005-0000-0000-0000B7000000}"/>
    <cellStyle name="Normal 12 2 2 4 2" xfId="1547" xr:uid="{00000000-0005-0000-0000-0000B8000000}"/>
    <cellStyle name="Normal 12 2 2 5" xfId="95" xr:uid="{00000000-0005-0000-0000-0000B9000000}"/>
    <cellStyle name="Normal 12 2 2 5 2" xfId="1548" xr:uid="{00000000-0005-0000-0000-0000BA000000}"/>
    <cellStyle name="Normal 12 2 2 6" xfId="96" xr:uid="{00000000-0005-0000-0000-0000BB000000}"/>
    <cellStyle name="Normal 12 2 2 6 2" xfId="1549" xr:uid="{00000000-0005-0000-0000-0000BC000000}"/>
    <cellStyle name="Normal 12 2 2 7" xfId="97" xr:uid="{00000000-0005-0000-0000-0000BD000000}"/>
    <cellStyle name="Normal 12 2 2 7 2" xfId="1550" xr:uid="{00000000-0005-0000-0000-0000BE000000}"/>
    <cellStyle name="Normal 12 2 2 8" xfId="98" xr:uid="{00000000-0005-0000-0000-0000BF000000}"/>
    <cellStyle name="Normal 12 2 2 8 2" xfId="1551" xr:uid="{00000000-0005-0000-0000-0000C0000000}"/>
    <cellStyle name="Normal 12 2 2 9" xfId="1011" xr:uid="{00000000-0005-0000-0000-0000C1000000}"/>
    <cellStyle name="Normal 12 2 3" xfId="99" xr:uid="{00000000-0005-0000-0000-0000C2000000}"/>
    <cellStyle name="Normal 12 2 3 2" xfId="1019" xr:uid="{00000000-0005-0000-0000-0000C3000000}"/>
    <cellStyle name="Normal 12 2 4" xfId="100" xr:uid="{00000000-0005-0000-0000-0000C4000000}"/>
    <cellStyle name="Normal 12 2 4 2" xfId="1020" xr:uid="{00000000-0005-0000-0000-0000C5000000}"/>
    <cellStyle name="Normal 12 2 5" xfId="101" xr:uid="{00000000-0005-0000-0000-0000C6000000}"/>
    <cellStyle name="Normal 12 2 5 2" xfId="1021" xr:uid="{00000000-0005-0000-0000-0000C7000000}"/>
    <cellStyle name="Normal 12 2 6" xfId="102" xr:uid="{00000000-0005-0000-0000-0000C8000000}"/>
    <cellStyle name="Normal 12 2 6 2" xfId="1022" xr:uid="{00000000-0005-0000-0000-0000C9000000}"/>
    <cellStyle name="Normal 12 2 7" xfId="103" xr:uid="{00000000-0005-0000-0000-0000CA000000}"/>
    <cellStyle name="Normal 12 2 7 2" xfId="1023" xr:uid="{00000000-0005-0000-0000-0000CB000000}"/>
    <cellStyle name="Normal 12 2 8" xfId="104" xr:uid="{00000000-0005-0000-0000-0000CC000000}"/>
    <cellStyle name="Normal 12 2 8 2" xfId="1024" xr:uid="{00000000-0005-0000-0000-0000CD000000}"/>
    <cellStyle name="Normal 12 2 9" xfId="105" xr:uid="{00000000-0005-0000-0000-0000CE000000}"/>
    <cellStyle name="Normal 12 2 9 2" xfId="1025" xr:uid="{00000000-0005-0000-0000-0000CF000000}"/>
    <cellStyle name="Normal 12 20" xfId="106" xr:uid="{00000000-0005-0000-0000-0000D0000000}"/>
    <cellStyle name="Normal 12 20 2" xfId="1026" xr:uid="{00000000-0005-0000-0000-0000D1000000}"/>
    <cellStyle name="Normal 12 21" xfId="107" xr:uid="{00000000-0005-0000-0000-0000D2000000}"/>
    <cellStyle name="Normal 12 21 2" xfId="1552" xr:uid="{00000000-0005-0000-0000-0000D3000000}"/>
    <cellStyle name="Normal 12 22" xfId="834" xr:uid="{00000000-0005-0000-0000-0000D4000000}"/>
    <cellStyle name="Normal 12 22 2" xfId="1553" xr:uid="{00000000-0005-0000-0000-0000D5000000}"/>
    <cellStyle name="Normal 12 23" xfId="867" xr:uid="{00000000-0005-0000-0000-0000D6000000}"/>
    <cellStyle name="Normal 12 23 2" xfId="1532" xr:uid="{00000000-0005-0000-0000-0000D7000000}"/>
    <cellStyle name="Normal 12 24" xfId="893" xr:uid="{00000000-0005-0000-0000-0000D8000000}"/>
    <cellStyle name="Normal 12 3" xfId="108" xr:uid="{00000000-0005-0000-0000-0000D9000000}"/>
    <cellStyle name="Normal 12 3 2" xfId="109" xr:uid="{00000000-0005-0000-0000-0000DA000000}"/>
    <cellStyle name="Normal 12 3 2 2" xfId="1027" xr:uid="{00000000-0005-0000-0000-0000DB000000}"/>
    <cellStyle name="Normal 12 3 3" xfId="110" xr:uid="{00000000-0005-0000-0000-0000DC000000}"/>
    <cellStyle name="Normal 12 3 3 2" xfId="1028" xr:uid="{00000000-0005-0000-0000-0000DD000000}"/>
    <cellStyle name="Normal 12 3 4" xfId="895" xr:uid="{00000000-0005-0000-0000-0000DE000000}"/>
    <cellStyle name="Normal 12 4" xfId="111" xr:uid="{00000000-0005-0000-0000-0000DF000000}"/>
    <cellStyle name="Normal 12 4 2" xfId="112" xr:uid="{00000000-0005-0000-0000-0000E0000000}"/>
    <cellStyle name="Normal 12 4 2 2" xfId="1029" xr:uid="{00000000-0005-0000-0000-0000E1000000}"/>
    <cellStyle name="Normal 12 4 3" xfId="113" xr:uid="{00000000-0005-0000-0000-0000E2000000}"/>
    <cellStyle name="Normal 12 4 3 2" xfId="1030" xr:uid="{00000000-0005-0000-0000-0000E3000000}"/>
    <cellStyle name="Normal 12 4 4" xfId="896" xr:uid="{00000000-0005-0000-0000-0000E4000000}"/>
    <cellStyle name="Normal 12 5" xfId="114" xr:uid="{00000000-0005-0000-0000-0000E5000000}"/>
    <cellStyle name="Normal 12 5 2" xfId="115" xr:uid="{00000000-0005-0000-0000-0000E6000000}"/>
    <cellStyle name="Normal 12 5 2 2" xfId="1031" xr:uid="{00000000-0005-0000-0000-0000E7000000}"/>
    <cellStyle name="Normal 12 5 3" xfId="116" xr:uid="{00000000-0005-0000-0000-0000E8000000}"/>
    <cellStyle name="Normal 12 5 3 2" xfId="1032" xr:uid="{00000000-0005-0000-0000-0000E9000000}"/>
    <cellStyle name="Normal 12 5 4" xfId="897" xr:uid="{00000000-0005-0000-0000-0000EA000000}"/>
    <cellStyle name="Normal 12 6" xfId="117" xr:uid="{00000000-0005-0000-0000-0000EB000000}"/>
    <cellStyle name="Normal 12 6 2" xfId="118" xr:uid="{00000000-0005-0000-0000-0000EC000000}"/>
    <cellStyle name="Normal 12 6 2 2" xfId="1033" xr:uid="{00000000-0005-0000-0000-0000ED000000}"/>
    <cellStyle name="Normal 12 6 3" xfId="119" xr:uid="{00000000-0005-0000-0000-0000EE000000}"/>
    <cellStyle name="Normal 12 6 3 2" xfId="1034" xr:uid="{00000000-0005-0000-0000-0000EF000000}"/>
    <cellStyle name="Normal 12 6 4" xfId="898" xr:uid="{00000000-0005-0000-0000-0000F0000000}"/>
    <cellStyle name="Normal 12 7" xfId="120" xr:uid="{00000000-0005-0000-0000-0000F1000000}"/>
    <cellStyle name="Normal 12 7 2" xfId="121" xr:uid="{00000000-0005-0000-0000-0000F2000000}"/>
    <cellStyle name="Normal 12 7 2 2" xfId="122" xr:uid="{00000000-0005-0000-0000-0000F3000000}"/>
    <cellStyle name="Normal 12 7 2 2 2" xfId="1035" xr:uid="{00000000-0005-0000-0000-0000F4000000}"/>
    <cellStyle name="Normal 12 7 2 3" xfId="123" xr:uid="{00000000-0005-0000-0000-0000F5000000}"/>
    <cellStyle name="Normal 12 7 2 3 2" xfId="1036" xr:uid="{00000000-0005-0000-0000-0000F6000000}"/>
    <cellStyle name="Normal 12 7 2 4" xfId="124" xr:uid="{00000000-0005-0000-0000-0000F7000000}"/>
    <cellStyle name="Normal 12 7 2 4 2" xfId="1037" xr:uid="{00000000-0005-0000-0000-0000F8000000}"/>
    <cellStyle name="Normal 12 7 2 5" xfId="125" xr:uid="{00000000-0005-0000-0000-0000F9000000}"/>
    <cellStyle name="Normal 12 7 2 5 2" xfId="1038" xr:uid="{00000000-0005-0000-0000-0000FA000000}"/>
    <cellStyle name="Normal 12 7 2 6" xfId="126" xr:uid="{00000000-0005-0000-0000-0000FB000000}"/>
    <cellStyle name="Normal 12 7 2 6 2" xfId="1039" xr:uid="{00000000-0005-0000-0000-0000FC000000}"/>
    <cellStyle name="Normal 12 7 2 7" xfId="127" xr:uid="{00000000-0005-0000-0000-0000FD000000}"/>
    <cellStyle name="Normal 12 7 2 7 2" xfId="1040" xr:uid="{00000000-0005-0000-0000-0000FE000000}"/>
    <cellStyle name="Normal 12 7 2 8" xfId="1554" xr:uid="{00000000-0005-0000-0000-0000FF000000}"/>
    <cellStyle name="Normal 12 7 3" xfId="128" xr:uid="{00000000-0005-0000-0000-000000010000}"/>
    <cellStyle name="Normal 12 7 3 2" xfId="1041" xr:uid="{00000000-0005-0000-0000-000001010000}"/>
    <cellStyle name="Normal 12 7 4" xfId="129" xr:uid="{00000000-0005-0000-0000-000002010000}"/>
    <cellStyle name="Normal 12 7 4 2" xfId="1555" xr:uid="{00000000-0005-0000-0000-000003010000}"/>
    <cellStyle name="Normal 12 7 5" xfId="130" xr:uid="{00000000-0005-0000-0000-000004010000}"/>
    <cellStyle name="Normal 12 7 5 2" xfId="1556" xr:uid="{00000000-0005-0000-0000-000005010000}"/>
    <cellStyle name="Normal 12 7 6" xfId="131" xr:uid="{00000000-0005-0000-0000-000006010000}"/>
    <cellStyle name="Normal 12 7 6 2" xfId="1557" xr:uid="{00000000-0005-0000-0000-000007010000}"/>
    <cellStyle name="Normal 12 7 7" xfId="132" xr:uid="{00000000-0005-0000-0000-000008010000}"/>
    <cellStyle name="Normal 12 7 7 2" xfId="1558" xr:uid="{00000000-0005-0000-0000-000009010000}"/>
    <cellStyle name="Normal 12 7 8" xfId="133" xr:uid="{00000000-0005-0000-0000-00000A010000}"/>
    <cellStyle name="Normal 12 7 8 2" xfId="1559" xr:uid="{00000000-0005-0000-0000-00000B010000}"/>
    <cellStyle name="Normal 12 7 9" xfId="899" xr:uid="{00000000-0005-0000-0000-00000C010000}"/>
    <cellStyle name="Normal 12 8" xfId="134" xr:uid="{00000000-0005-0000-0000-00000D010000}"/>
    <cellStyle name="Normal 12 8 2" xfId="900" xr:uid="{00000000-0005-0000-0000-00000E010000}"/>
    <cellStyle name="Normal 12 9" xfId="135" xr:uid="{00000000-0005-0000-0000-00000F010000}"/>
    <cellStyle name="Normal 12 9 2" xfId="961" xr:uid="{00000000-0005-0000-0000-000010010000}"/>
    <cellStyle name="Normal 13" xfId="845" xr:uid="{00000000-0005-0000-0000-000011010000}"/>
    <cellStyle name="Normal 13 10" xfId="136" xr:uid="{00000000-0005-0000-0000-000012010000}"/>
    <cellStyle name="Normal 13 10 2" xfId="1042" xr:uid="{00000000-0005-0000-0000-000013010000}"/>
    <cellStyle name="Normal 13 11" xfId="137" xr:uid="{00000000-0005-0000-0000-000014010000}"/>
    <cellStyle name="Normal 13 11 2" xfId="1043" xr:uid="{00000000-0005-0000-0000-000015010000}"/>
    <cellStyle name="Normal 13 12" xfId="138" xr:uid="{00000000-0005-0000-0000-000016010000}"/>
    <cellStyle name="Normal 13 12 2" xfId="1044" xr:uid="{00000000-0005-0000-0000-000017010000}"/>
    <cellStyle name="Normal 13 13" xfId="139" xr:uid="{00000000-0005-0000-0000-000018010000}"/>
    <cellStyle name="Normal 13 13 2" xfId="1045" xr:uid="{00000000-0005-0000-0000-000019010000}"/>
    <cellStyle name="Normal 13 14" xfId="140" xr:uid="{00000000-0005-0000-0000-00001A010000}"/>
    <cellStyle name="Normal 13 14 2" xfId="1046" xr:uid="{00000000-0005-0000-0000-00001B010000}"/>
    <cellStyle name="Normal 13 15" xfId="141" xr:uid="{00000000-0005-0000-0000-00001C010000}"/>
    <cellStyle name="Normal 13 15 2" xfId="1047" xr:uid="{00000000-0005-0000-0000-00001D010000}"/>
    <cellStyle name="Normal 13 16" xfId="142" xr:uid="{00000000-0005-0000-0000-00001E010000}"/>
    <cellStyle name="Normal 13 16 2" xfId="1048" xr:uid="{00000000-0005-0000-0000-00001F010000}"/>
    <cellStyle name="Normal 13 17" xfId="143" xr:uid="{00000000-0005-0000-0000-000020010000}"/>
    <cellStyle name="Normal 13 17 2" xfId="1049" xr:uid="{00000000-0005-0000-0000-000021010000}"/>
    <cellStyle name="Normal 13 18" xfId="144" xr:uid="{00000000-0005-0000-0000-000022010000}"/>
    <cellStyle name="Normal 13 18 2" xfId="1050" xr:uid="{00000000-0005-0000-0000-000023010000}"/>
    <cellStyle name="Normal 13 19" xfId="145" xr:uid="{00000000-0005-0000-0000-000024010000}"/>
    <cellStyle name="Normal 13 19 2" xfId="1051" xr:uid="{00000000-0005-0000-0000-000025010000}"/>
    <cellStyle name="Normal 13 2" xfId="146" xr:uid="{00000000-0005-0000-0000-000026010000}"/>
    <cellStyle name="Normal 13 2 10" xfId="147" xr:uid="{00000000-0005-0000-0000-000027010000}"/>
    <cellStyle name="Normal 13 2 10 2" xfId="1052" xr:uid="{00000000-0005-0000-0000-000028010000}"/>
    <cellStyle name="Normal 13 2 11" xfId="148" xr:uid="{00000000-0005-0000-0000-000029010000}"/>
    <cellStyle name="Normal 13 2 11 2" xfId="149" xr:uid="{00000000-0005-0000-0000-00002A010000}"/>
    <cellStyle name="Normal 13 2 11 2 2" xfId="1561" xr:uid="{00000000-0005-0000-0000-00002B010000}"/>
    <cellStyle name="Normal 13 2 11 3" xfId="150" xr:uid="{00000000-0005-0000-0000-00002C010000}"/>
    <cellStyle name="Normal 13 2 11 3 2" xfId="1562" xr:uid="{00000000-0005-0000-0000-00002D010000}"/>
    <cellStyle name="Normal 13 2 11 4" xfId="151" xr:uid="{00000000-0005-0000-0000-00002E010000}"/>
    <cellStyle name="Normal 13 2 11 4 2" xfId="1563" xr:uid="{00000000-0005-0000-0000-00002F010000}"/>
    <cellStyle name="Normal 13 2 11 5" xfId="152" xr:uid="{00000000-0005-0000-0000-000030010000}"/>
    <cellStyle name="Normal 13 2 11 5 2" xfId="1564" xr:uid="{00000000-0005-0000-0000-000031010000}"/>
    <cellStyle name="Normal 13 2 11 6" xfId="153" xr:uid="{00000000-0005-0000-0000-000032010000}"/>
    <cellStyle name="Normal 13 2 11 6 2" xfId="1565" xr:uid="{00000000-0005-0000-0000-000033010000}"/>
    <cellStyle name="Normal 13 2 11 7" xfId="154" xr:uid="{00000000-0005-0000-0000-000034010000}"/>
    <cellStyle name="Normal 13 2 11 7 2" xfId="1566" xr:uid="{00000000-0005-0000-0000-000035010000}"/>
    <cellStyle name="Normal 13 2 11 8" xfId="1053" xr:uid="{00000000-0005-0000-0000-000036010000}"/>
    <cellStyle name="Normal 13 2 12" xfId="155" xr:uid="{00000000-0005-0000-0000-000037010000}"/>
    <cellStyle name="Normal 13 2 12 2" xfId="1054" xr:uid="{00000000-0005-0000-0000-000038010000}"/>
    <cellStyle name="Normal 13 2 13" xfId="156" xr:uid="{00000000-0005-0000-0000-000039010000}"/>
    <cellStyle name="Normal 13 2 13 2" xfId="1055" xr:uid="{00000000-0005-0000-0000-00003A010000}"/>
    <cellStyle name="Normal 13 2 14" xfId="157" xr:uid="{00000000-0005-0000-0000-00003B010000}"/>
    <cellStyle name="Normal 13 2 14 2" xfId="1056" xr:uid="{00000000-0005-0000-0000-00003C010000}"/>
    <cellStyle name="Normal 13 2 15" xfId="158" xr:uid="{00000000-0005-0000-0000-00003D010000}"/>
    <cellStyle name="Normal 13 2 15 2" xfId="1057" xr:uid="{00000000-0005-0000-0000-00003E010000}"/>
    <cellStyle name="Normal 13 2 16" xfId="159" xr:uid="{00000000-0005-0000-0000-00003F010000}"/>
    <cellStyle name="Normal 13 2 16 2" xfId="1058" xr:uid="{00000000-0005-0000-0000-000040010000}"/>
    <cellStyle name="Normal 13 2 17" xfId="902" xr:uid="{00000000-0005-0000-0000-000041010000}"/>
    <cellStyle name="Normal 13 2 17 2" xfId="1560" xr:uid="{00000000-0005-0000-0000-000042010000}"/>
    <cellStyle name="Normal 13 2 2" xfId="160" xr:uid="{00000000-0005-0000-0000-000043010000}"/>
    <cellStyle name="Normal 13 2 2 2" xfId="161" xr:uid="{00000000-0005-0000-0000-000044010000}"/>
    <cellStyle name="Normal 13 2 2 2 2" xfId="162" xr:uid="{00000000-0005-0000-0000-000045010000}"/>
    <cellStyle name="Normal 13 2 2 2 2 2" xfId="1060" xr:uid="{00000000-0005-0000-0000-000046010000}"/>
    <cellStyle name="Normal 13 2 2 2 3" xfId="163" xr:uid="{00000000-0005-0000-0000-000047010000}"/>
    <cellStyle name="Normal 13 2 2 2 3 2" xfId="1061" xr:uid="{00000000-0005-0000-0000-000048010000}"/>
    <cellStyle name="Normal 13 2 2 2 4" xfId="164" xr:uid="{00000000-0005-0000-0000-000049010000}"/>
    <cellStyle name="Normal 13 2 2 2 4 2" xfId="1062" xr:uid="{00000000-0005-0000-0000-00004A010000}"/>
    <cellStyle name="Normal 13 2 2 2 5" xfId="165" xr:uid="{00000000-0005-0000-0000-00004B010000}"/>
    <cellStyle name="Normal 13 2 2 2 5 2" xfId="1063" xr:uid="{00000000-0005-0000-0000-00004C010000}"/>
    <cellStyle name="Normal 13 2 2 2 6" xfId="166" xr:uid="{00000000-0005-0000-0000-00004D010000}"/>
    <cellStyle name="Normal 13 2 2 2 6 2" xfId="1064" xr:uid="{00000000-0005-0000-0000-00004E010000}"/>
    <cellStyle name="Normal 13 2 2 2 7" xfId="167" xr:uid="{00000000-0005-0000-0000-00004F010000}"/>
    <cellStyle name="Normal 13 2 2 2 7 2" xfId="1065" xr:uid="{00000000-0005-0000-0000-000050010000}"/>
    <cellStyle name="Normal 13 2 2 2 8" xfId="1567" xr:uid="{00000000-0005-0000-0000-000051010000}"/>
    <cellStyle name="Normal 13 2 2 3" xfId="168" xr:uid="{00000000-0005-0000-0000-000052010000}"/>
    <cellStyle name="Normal 13 2 2 3 2" xfId="1066" xr:uid="{00000000-0005-0000-0000-000053010000}"/>
    <cellStyle name="Normal 13 2 2 4" xfId="169" xr:uid="{00000000-0005-0000-0000-000054010000}"/>
    <cellStyle name="Normal 13 2 2 4 2" xfId="1568" xr:uid="{00000000-0005-0000-0000-000055010000}"/>
    <cellStyle name="Normal 13 2 2 5" xfId="170" xr:uid="{00000000-0005-0000-0000-000056010000}"/>
    <cellStyle name="Normal 13 2 2 5 2" xfId="1569" xr:uid="{00000000-0005-0000-0000-000057010000}"/>
    <cellStyle name="Normal 13 2 2 6" xfId="171" xr:uid="{00000000-0005-0000-0000-000058010000}"/>
    <cellStyle name="Normal 13 2 2 6 2" xfId="1570" xr:uid="{00000000-0005-0000-0000-000059010000}"/>
    <cellStyle name="Normal 13 2 2 7" xfId="172" xr:uid="{00000000-0005-0000-0000-00005A010000}"/>
    <cellStyle name="Normal 13 2 2 7 2" xfId="1571" xr:uid="{00000000-0005-0000-0000-00005B010000}"/>
    <cellStyle name="Normal 13 2 2 8" xfId="173" xr:uid="{00000000-0005-0000-0000-00005C010000}"/>
    <cellStyle name="Normal 13 2 2 8 2" xfId="1572" xr:uid="{00000000-0005-0000-0000-00005D010000}"/>
    <cellStyle name="Normal 13 2 2 9" xfId="1059" xr:uid="{00000000-0005-0000-0000-00005E010000}"/>
    <cellStyle name="Normal 13 2 3" xfId="174" xr:uid="{00000000-0005-0000-0000-00005F010000}"/>
    <cellStyle name="Normal 13 2 3 2" xfId="1067" xr:uid="{00000000-0005-0000-0000-000060010000}"/>
    <cellStyle name="Normal 13 2 4" xfId="175" xr:uid="{00000000-0005-0000-0000-000061010000}"/>
    <cellStyle name="Normal 13 2 4 2" xfId="1068" xr:uid="{00000000-0005-0000-0000-000062010000}"/>
    <cellStyle name="Normal 13 2 5" xfId="176" xr:uid="{00000000-0005-0000-0000-000063010000}"/>
    <cellStyle name="Normal 13 2 5 2" xfId="1069" xr:uid="{00000000-0005-0000-0000-000064010000}"/>
    <cellStyle name="Normal 13 2 6" xfId="177" xr:uid="{00000000-0005-0000-0000-000065010000}"/>
    <cellStyle name="Normal 13 2 6 2" xfId="1070" xr:uid="{00000000-0005-0000-0000-000066010000}"/>
    <cellStyle name="Normal 13 2 7" xfId="178" xr:uid="{00000000-0005-0000-0000-000067010000}"/>
    <cellStyle name="Normal 13 2 7 2" xfId="1071" xr:uid="{00000000-0005-0000-0000-000068010000}"/>
    <cellStyle name="Normal 13 2 8" xfId="179" xr:uid="{00000000-0005-0000-0000-000069010000}"/>
    <cellStyle name="Normal 13 2 8 2" xfId="1072" xr:uid="{00000000-0005-0000-0000-00006A010000}"/>
    <cellStyle name="Normal 13 2 9" xfId="180" xr:uid="{00000000-0005-0000-0000-00006B010000}"/>
    <cellStyle name="Normal 13 2 9 2" xfId="1073" xr:uid="{00000000-0005-0000-0000-00006C010000}"/>
    <cellStyle name="Normal 13 20" xfId="181" xr:uid="{00000000-0005-0000-0000-00006D010000}"/>
    <cellStyle name="Normal 13 20 2" xfId="1074" xr:uid="{00000000-0005-0000-0000-00006E010000}"/>
    <cellStyle name="Normal 13 21" xfId="868" xr:uid="{00000000-0005-0000-0000-00006F010000}"/>
    <cellStyle name="Normal 13 22" xfId="901" xr:uid="{00000000-0005-0000-0000-000070010000}"/>
    <cellStyle name="Normal 13 3" xfId="182" xr:uid="{00000000-0005-0000-0000-000071010000}"/>
    <cellStyle name="Normal 13 3 2" xfId="183" xr:uid="{00000000-0005-0000-0000-000072010000}"/>
    <cellStyle name="Normal 13 3 2 2" xfId="1075" xr:uid="{00000000-0005-0000-0000-000073010000}"/>
    <cellStyle name="Normal 13 3 3" xfId="184" xr:uid="{00000000-0005-0000-0000-000074010000}"/>
    <cellStyle name="Normal 13 3 3 2" xfId="1076" xr:uid="{00000000-0005-0000-0000-000075010000}"/>
    <cellStyle name="Normal 13 3 4" xfId="903" xr:uid="{00000000-0005-0000-0000-000076010000}"/>
    <cellStyle name="Normal 13 4" xfId="185" xr:uid="{00000000-0005-0000-0000-000077010000}"/>
    <cellStyle name="Normal 13 4 2" xfId="186" xr:uid="{00000000-0005-0000-0000-000078010000}"/>
    <cellStyle name="Normal 13 4 2 2" xfId="1077" xr:uid="{00000000-0005-0000-0000-000079010000}"/>
    <cellStyle name="Normal 13 4 3" xfId="187" xr:uid="{00000000-0005-0000-0000-00007A010000}"/>
    <cellStyle name="Normal 13 4 3 2" xfId="1078" xr:uid="{00000000-0005-0000-0000-00007B010000}"/>
    <cellStyle name="Normal 13 4 4" xfId="904" xr:uid="{00000000-0005-0000-0000-00007C010000}"/>
    <cellStyle name="Normal 13 5" xfId="188" xr:uid="{00000000-0005-0000-0000-00007D010000}"/>
    <cellStyle name="Normal 13 5 2" xfId="189" xr:uid="{00000000-0005-0000-0000-00007E010000}"/>
    <cellStyle name="Normal 13 5 2 2" xfId="1079" xr:uid="{00000000-0005-0000-0000-00007F010000}"/>
    <cellStyle name="Normal 13 5 3" xfId="190" xr:uid="{00000000-0005-0000-0000-000080010000}"/>
    <cellStyle name="Normal 13 5 3 2" xfId="1080" xr:uid="{00000000-0005-0000-0000-000081010000}"/>
    <cellStyle name="Normal 13 5 4" xfId="905" xr:uid="{00000000-0005-0000-0000-000082010000}"/>
    <cellStyle name="Normal 13 6" xfId="191" xr:uid="{00000000-0005-0000-0000-000083010000}"/>
    <cellStyle name="Normal 13 6 2" xfId="192" xr:uid="{00000000-0005-0000-0000-000084010000}"/>
    <cellStyle name="Normal 13 6 2 2" xfId="1081" xr:uid="{00000000-0005-0000-0000-000085010000}"/>
    <cellStyle name="Normal 13 6 3" xfId="193" xr:uid="{00000000-0005-0000-0000-000086010000}"/>
    <cellStyle name="Normal 13 6 3 2" xfId="1082" xr:uid="{00000000-0005-0000-0000-000087010000}"/>
    <cellStyle name="Normal 13 6 4" xfId="906" xr:uid="{00000000-0005-0000-0000-000088010000}"/>
    <cellStyle name="Normal 13 7" xfId="194" xr:uid="{00000000-0005-0000-0000-000089010000}"/>
    <cellStyle name="Normal 13 7 2" xfId="907" xr:uid="{00000000-0005-0000-0000-00008A010000}"/>
    <cellStyle name="Normal 13 8" xfId="195" xr:uid="{00000000-0005-0000-0000-00008B010000}"/>
    <cellStyle name="Normal 13 8 2" xfId="908" xr:uid="{00000000-0005-0000-0000-00008C010000}"/>
    <cellStyle name="Normal 13 9" xfId="196" xr:uid="{00000000-0005-0000-0000-00008D010000}"/>
    <cellStyle name="Normal 13 9 2" xfId="959" xr:uid="{00000000-0005-0000-0000-00008E010000}"/>
    <cellStyle name="Normal 14" xfId="197" xr:uid="{00000000-0005-0000-0000-00008F010000}"/>
    <cellStyle name="Normal 14 10" xfId="198" xr:uid="{00000000-0005-0000-0000-000090010000}"/>
    <cellStyle name="Normal 14 10 2" xfId="958" xr:uid="{00000000-0005-0000-0000-000091010000}"/>
    <cellStyle name="Normal 14 11" xfId="199" xr:uid="{00000000-0005-0000-0000-000092010000}"/>
    <cellStyle name="Normal 14 11 2" xfId="1083" xr:uid="{00000000-0005-0000-0000-000093010000}"/>
    <cellStyle name="Normal 14 12" xfId="200" xr:uid="{00000000-0005-0000-0000-000094010000}"/>
    <cellStyle name="Normal 14 12 2" xfId="1084" xr:uid="{00000000-0005-0000-0000-000095010000}"/>
    <cellStyle name="Normal 14 13" xfId="201" xr:uid="{00000000-0005-0000-0000-000096010000}"/>
    <cellStyle name="Normal 14 13 2" xfId="1085" xr:uid="{00000000-0005-0000-0000-000097010000}"/>
    <cellStyle name="Normal 14 14" xfId="202" xr:uid="{00000000-0005-0000-0000-000098010000}"/>
    <cellStyle name="Normal 14 14 2" xfId="1086" xr:uid="{00000000-0005-0000-0000-000099010000}"/>
    <cellStyle name="Normal 14 15" xfId="203" xr:uid="{00000000-0005-0000-0000-00009A010000}"/>
    <cellStyle name="Normal 14 15 2" xfId="1087" xr:uid="{00000000-0005-0000-0000-00009B010000}"/>
    <cellStyle name="Normal 14 16" xfId="204" xr:uid="{00000000-0005-0000-0000-00009C010000}"/>
    <cellStyle name="Normal 14 16 2" xfId="205" xr:uid="{00000000-0005-0000-0000-00009D010000}"/>
    <cellStyle name="Normal 14 16 2 2" xfId="1574" xr:uid="{00000000-0005-0000-0000-00009E010000}"/>
    <cellStyle name="Normal 14 16 3" xfId="206" xr:uid="{00000000-0005-0000-0000-00009F010000}"/>
    <cellStyle name="Normal 14 16 3 2" xfId="1575" xr:uid="{00000000-0005-0000-0000-0000A0010000}"/>
    <cellStyle name="Normal 14 16 4" xfId="207" xr:uid="{00000000-0005-0000-0000-0000A1010000}"/>
    <cellStyle name="Normal 14 16 4 2" xfId="1576" xr:uid="{00000000-0005-0000-0000-0000A2010000}"/>
    <cellStyle name="Normal 14 16 5" xfId="208" xr:uid="{00000000-0005-0000-0000-0000A3010000}"/>
    <cellStyle name="Normal 14 16 5 2" xfId="1577" xr:uid="{00000000-0005-0000-0000-0000A4010000}"/>
    <cellStyle name="Normal 14 16 6" xfId="209" xr:uid="{00000000-0005-0000-0000-0000A5010000}"/>
    <cellStyle name="Normal 14 16 6 2" xfId="1578" xr:uid="{00000000-0005-0000-0000-0000A6010000}"/>
    <cellStyle name="Normal 14 16 7" xfId="210" xr:uid="{00000000-0005-0000-0000-0000A7010000}"/>
    <cellStyle name="Normal 14 16 7 2" xfId="1579" xr:uid="{00000000-0005-0000-0000-0000A8010000}"/>
    <cellStyle name="Normal 14 16 8" xfId="1088" xr:uid="{00000000-0005-0000-0000-0000A9010000}"/>
    <cellStyle name="Normal 14 17" xfId="211" xr:uid="{00000000-0005-0000-0000-0000AA010000}"/>
    <cellStyle name="Normal 14 17 2" xfId="1089" xr:uid="{00000000-0005-0000-0000-0000AB010000}"/>
    <cellStyle name="Normal 14 18" xfId="212" xr:uid="{00000000-0005-0000-0000-0000AC010000}"/>
    <cellStyle name="Normal 14 18 2" xfId="1090" xr:uid="{00000000-0005-0000-0000-0000AD010000}"/>
    <cellStyle name="Normal 14 19" xfId="213" xr:uid="{00000000-0005-0000-0000-0000AE010000}"/>
    <cellStyle name="Normal 14 19 2" xfId="1091" xr:uid="{00000000-0005-0000-0000-0000AF010000}"/>
    <cellStyle name="Normal 14 2" xfId="214" xr:uid="{00000000-0005-0000-0000-0000B0010000}"/>
    <cellStyle name="Normal 14 2 10" xfId="215" xr:uid="{00000000-0005-0000-0000-0000B1010000}"/>
    <cellStyle name="Normal 14 2 10 2" xfId="1092" xr:uid="{00000000-0005-0000-0000-0000B2010000}"/>
    <cellStyle name="Normal 14 2 11" xfId="216" xr:uid="{00000000-0005-0000-0000-0000B3010000}"/>
    <cellStyle name="Normal 14 2 11 2" xfId="217" xr:uid="{00000000-0005-0000-0000-0000B4010000}"/>
    <cellStyle name="Normal 14 2 11 2 2" xfId="1581" xr:uid="{00000000-0005-0000-0000-0000B5010000}"/>
    <cellStyle name="Normal 14 2 11 3" xfId="218" xr:uid="{00000000-0005-0000-0000-0000B6010000}"/>
    <cellStyle name="Normal 14 2 11 3 2" xfId="1582" xr:uid="{00000000-0005-0000-0000-0000B7010000}"/>
    <cellStyle name="Normal 14 2 11 4" xfId="219" xr:uid="{00000000-0005-0000-0000-0000B8010000}"/>
    <cellStyle name="Normal 14 2 11 4 2" xfId="1583" xr:uid="{00000000-0005-0000-0000-0000B9010000}"/>
    <cellStyle name="Normal 14 2 11 5" xfId="220" xr:uid="{00000000-0005-0000-0000-0000BA010000}"/>
    <cellStyle name="Normal 14 2 11 5 2" xfId="1584" xr:uid="{00000000-0005-0000-0000-0000BB010000}"/>
    <cellStyle name="Normal 14 2 11 6" xfId="221" xr:uid="{00000000-0005-0000-0000-0000BC010000}"/>
    <cellStyle name="Normal 14 2 11 6 2" xfId="1585" xr:uid="{00000000-0005-0000-0000-0000BD010000}"/>
    <cellStyle name="Normal 14 2 11 7" xfId="222" xr:uid="{00000000-0005-0000-0000-0000BE010000}"/>
    <cellStyle name="Normal 14 2 11 7 2" xfId="1586" xr:uid="{00000000-0005-0000-0000-0000BF010000}"/>
    <cellStyle name="Normal 14 2 11 8" xfId="1093" xr:uid="{00000000-0005-0000-0000-0000C0010000}"/>
    <cellStyle name="Normal 14 2 12" xfId="223" xr:uid="{00000000-0005-0000-0000-0000C1010000}"/>
    <cellStyle name="Normal 14 2 12 2" xfId="1094" xr:uid="{00000000-0005-0000-0000-0000C2010000}"/>
    <cellStyle name="Normal 14 2 13" xfId="224" xr:uid="{00000000-0005-0000-0000-0000C3010000}"/>
    <cellStyle name="Normal 14 2 13 2" xfId="1095" xr:uid="{00000000-0005-0000-0000-0000C4010000}"/>
    <cellStyle name="Normal 14 2 14" xfId="225" xr:uid="{00000000-0005-0000-0000-0000C5010000}"/>
    <cellStyle name="Normal 14 2 14 2" xfId="1096" xr:uid="{00000000-0005-0000-0000-0000C6010000}"/>
    <cellStyle name="Normal 14 2 15" xfId="226" xr:uid="{00000000-0005-0000-0000-0000C7010000}"/>
    <cellStyle name="Normal 14 2 15 2" xfId="1097" xr:uid="{00000000-0005-0000-0000-0000C8010000}"/>
    <cellStyle name="Normal 14 2 16" xfId="227" xr:uid="{00000000-0005-0000-0000-0000C9010000}"/>
    <cellStyle name="Normal 14 2 16 2" xfId="1098" xr:uid="{00000000-0005-0000-0000-0000CA010000}"/>
    <cellStyle name="Normal 14 2 17" xfId="910" xr:uid="{00000000-0005-0000-0000-0000CB010000}"/>
    <cellStyle name="Normal 14 2 17 2" xfId="1580" xr:uid="{00000000-0005-0000-0000-0000CC010000}"/>
    <cellStyle name="Normal 14 2 2" xfId="228" xr:uid="{00000000-0005-0000-0000-0000CD010000}"/>
    <cellStyle name="Normal 14 2 2 2" xfId="229" xr:uid="{00000000-0005-0000-0000-0000CE010000}"/>
    <cellStyle name="Normal 14 2 2 2 2" xfId="230" xr:uid="{00000000-0005-0000-0000-0000CF010000}"/>
    <cellStyle name="Normal 14 2 2 2 2 2" xfId="1100" xr:uid="{00000000-0005-0000-0000-0000D0010000}"/>
    <cellStyle name="Normal 14 2 2 2 3" xfId="231" xr:uid="{00000000-0005-0000-0000-0000D1010000}"/>
    <cellStyle name="Normal 14 2 2 2 3 2" xfId="1101" xr:uid="{00000000-0005-0000-0000-0000D2010000}"/>
    <cellStyle name="Normal 14 2 2 2 4" xfId="232" xr:uid="{00000000-0005-0000-0000-0000D3010000}"/>
    <cellStyle name="Normal 14 2 2 2 4 2" xfId="1102" xr:uid="{00000000-0005-0000-0000-0000D4010000}"/>
    <cellStyle name="Normal 14 2 2 2 5" xfId="233" xr:uid="{00000000-0005-0000-0000-0000D5010000}"/>
    <cellStyle name="Normal 14 2 2 2 5 2" xfId="1103" xr:uid="{00000000-0005-0000-0000-0000D6010000}"/>
    <cellStyle name="Normal 14 2 2 2 6" xfId="234" xr:uid="{00000000-0005-0000-0000-0000D7010000}"/>
    <cellStyle name="Normal 14 2 2 2 6 2" xfId="1104" xr:uid="{00000000-0005-0000-0000-0000D8010000}"/>
    <cellStyle name="Normal 14 2 2 2 7" xfId="235" xr:uid="{00000000-0005-0000-0000-0000D9010000}"/>
    <cellStyle name="Normal 14 2 2 2 7 2" xfId="1105" xr:uid="{00000000-0005-0000-0000-0000DA010000}"/>
    <cellStyle name="Normal 14 2 2 2 8" xfId="1587" xr:uid="{00000000-0005-0000-0000-0000DB010000}"/>
    <cellStyle name="Normal 14 2 2 3" xfId="236" xr:uid="{00000000-0005-0000-0000-0000DC010000}"/>
    <cellStyle name="Normal 14 2 2 3 2" xfId="1106" xr:uid="{00000000-0005-0000-0000-0000DD010000}"/>
    <cellStyle name="Normal 14 2 2 4" xfId="237" xr:uid="{00000000-0005-0000-0000-0000DE010000}"/>
    <cellStyle name="Normal 14 2 2 4 2" xfId="1588" xr:uid="{00000000-0005-0000-0000-0000DF010000}"/>
    <cellStyle name="Normal 14 2 2 5" xfId="238" xr:uid="{00000000-0005-0000-0000-0000E0010000}"/>
    <cellStyle name="Normal 14 2 2 5 2" xfId="1589" xr:uid="{00000000-0005-0000-0000-0000E1010000}"/>
    <cellStyle name="Normal 14 2 2 6" xfId="239" xr:uid="{00000000-0005-0000-0000-0000E2010000}"/>
    <cellStyle name="Normal 14 2 2 6 2" xfId="1590" xr:uid="{00000000-0005-0000-0000-0000E3010000}"/>
    <cellStyle name="Normal 14 2 2 7" xfId="240" xr:uid="{00000000-0005-0000-0000-0000E4010000}"/>
    <cellStyle name="Normal 14 2 2 7 2" xfId="1591" xr:uid="{00000000-0005-0000-0000-0000E5010000}"/>
    <cellStyle name="Normal 14 2 2 8" xfId="241" xr:uid="{00000000-0005-0000-0000-0000E6010000}"/>
    <cellStyle name="Normal 14 2 2 8 2" xfId="1592" xr:uid="{00000000-0005-0000-0000-0000E7010000}"/>
    <cellStyle name="Normal 14 2 2 9" xfId="1099" xr:uid="{00000000-0005-0000-0000-0000E8010000}"/>
    <cellStyle name="Normal 14 2 3" xfId="242" xr:uid="{00000000-0005-0000-0000-0000E9010000}"/>
    <cellStyle name="Normal 14 2 3 2" xfId="1107" xr:uid="{00000000-0005-0000-0000-0000EA010000}"/>
    <cellStyle name="Normal 14 2 4" xfId="243" xr:uid="{00000000-0005-0000-0000-0000EB010000}"/>
    <cellStyle name="Normal 14 2 4 2" xfId="1108" xr:uid="{00000000-0005-0000-0000-0000EC010000}"/>
    <cellStyle name="Normal 14 2 5" xfId="244" xr:uid="{00000000-0005-0000-0000-0000ED010000}"/>
    <cellStyle name="Normal 14 2 5 2" xfId="1109" xr:uid="{00000000-0005-0000-0000-0000EE010000}"/>
    <cellStyle name="Normal 14 2 6" xfId="245" xr:uid="{00000000-0005-0000-0000-0000EF010000}"/>
    <cellStyle name="Normal 14 2 6 2" xfId="1110" xr:uid="{00000000-0005-0000-0000-0000F0010000}"/>
    <cellStyle name="Normal 14 2 7" xfId="246" xr:uid="{00000000-0005-0000-0000-0000F1010000}"/>
    <cellStyle name="Normal 14 2 7 2" xfId="1111" xr:uid="{00000000-0005-0000-0000-0000F2010000}"/>
    <cellStyle name="Normal 14 2 8" xfId="247" xr:uid="{00000000-0005-0000-0000-0000F3010000}"/>
    <cellStyle name="Normal 14 2 8 2" xfId="1112" xr:uid="{00000000-0005-0000-0000-0000F4010000}"/>
    <cellStyle name="Normal 14 2 9" xfId="248" xr:uid="{00000000-0005-0000-0000-0000F5010000}"/>
    <cellStyle name="Normal 14 2 9 2" xfId="1113" xr:uid="{00000000-0005-0000-0000-0000F6010000}"/>
    <cellStyle name="Normal 14 20" xfId="249" xr:uid="{00000000-0005-0000-0000-0000F7010000}"/>
    <cellStyle name="Normal 14 20 2" xfId="1114" xr:uid="{00000000-0005-0000-0000-0000F8010000}"/>
    <cellStyle name="Normal 14 21" xfId="250" xr:uid="{00000000-0005-0000-0000-0000F9010000}"/>
    <cellStyle name="Normal 14 21 2" xfId="1115" xr:uid="{00000000-0005-0000-0000-0000FA010000}"/>
    <cellStyle name="Normal 14 22" xfId="251" xr:uid="{00000000-0005-0000-0000-0000FB010000}"/>
    <cellStyle name="Normal 14 22 2" xfId="1593" xr:uid="{00000000-0005-0000-0000-0000FC010000}"/>
    <cellStyle name="Normal 14 23" xfId="835" xr:uid="{00000000-0005-0000-0000-0000FD010000}"/>
    <cellStyle name="Normal 14 23 2" xfId="1594" xr:uid="{00000000-0005-0000-0000-0000FE010000}"/>
    <cellStyle name="Normal 14 24" xfId="869" xr:uid="{00000000-0005-0000-0000-0000FF010000}"/>
    <cellStyle name="Normal 14 24 2" xfId="1573" xr:uid="{00000000-0005-0000-0000-000000020000}"/>
    <cellStyle name="Normal 14 25" xfId="909" xr:uid="{00000000-0005-0000-0000-000001020000}"/>
    <cellStyle name="Normal 14 3" xfId="252" xr:uid="{00000000-0005-0000-0000-000002020000}"/>
    <cellStyle name="Normal 14 3 2" xfId="253" xr:uid="{00000000-0005-0000-0000-000003020000}"/>
    <cellStyle name="Normal 14 3 2 2" xfId="1116" xr:uid="{00000000-0005-0000-0000-000004020000}"/>
    <cellStyle name="Normal 14 3 3" xfId="254" xr:uid="{00000000-0005-0000-0000-000005020000}"/>
    <cellStyle name="Normal 14 3 3 2" xfId="1117" xr:uid="{00000000-0005-0000-0000-000006020000}"/>
    <cellStyle name="Normal 14 3 4" xfId="911" xr:uid="{00000000-0005-0000-0000-000007020000}"/>
    <cellStyle name="Normal 14 4" xfId="255" xr:uid="{00000000-0005-0000-0000-000008020000}"/>
    <cellStyle name="Normal 14 4 2" xfId="256" xr:uid="{00000000-0005-0000-0000-000009020000}"/>
    <cellStyle name="Normal 14 4 2 2" xfId="1118" xr:uid="{00000000-0005-0000-0000-00000A020000}"/>
    <cellStyle name="Normal 14 4 3" xfId="257" xr:uid="{00000000-0005-0000-0000-00000B020000}"/>
    <cellStyle name="Normal 14 4 3 2" xfId="1119" xr:uid="{00000000-0005-0000-0000-00000C020000}"/>
    <cellStyle name="Normal 14 4 4" xfId="912" xr:uid="{00000000-0005-0000-0000-00000D020000}"/>
    <cellStyle name="Normal 14 5" xfId="258" xr:uid="{00000000-0005-0000-0000-00000E020000}"/>
    <cellStyle name="Normal 14 5 2" xfId="259" xr:uid="{00000000-0005-0000-0000-00000F020000}"/>
    <cellStyle name="Normal 14 5 2 2" xfId="1120" xr:uid="{00000000-0005-0000-0000-000010020000}"/>
    <cellStyle name="Normal 14 5 3" xfId="260" xr:uid="{00000000-0005-0000-0000-000011020000}"/>
    <cellStyle name="Normal 14 5 3 2" xfId="1121" xr:uid="{00000000-0005-0000-0000-000012020000}"/>
    <cellStyle name="Normal 14 5 4" xfId="913" xr:uid="{00000000-0005-0000-0000-000013020000}"/>
    <cellStyle name="Normal 14 6" xfId="261" xr:uid="{00000000-0005-0000-0000-000014020000}"/>
    <cellStyle name="Normal 14 6 2" xfId="262" xr:uid="{00000000-0005-0000-0000-000015020000}"/>
    <cellStyle name="Normal 14 6 2 2" xfId="1122" xr:uid="{00000000-0005-0000-0000-000016020000}"/>
    <cellStyle name="Normal 14 6 3" xfId="263" xr:uid="{00000000-0005-0000-0000-000017020000}"/>
    <cellStyle name="Normal 14 6 3 2" xfId="1123" xr:uid="{00000000-0005-0000-0000-000018020000}"/>
    <cellStyle name="Normal 14 6 4" xfId="914" xr:uid="{00000000-0005-0000-0000-000019020000}"/>
    <cellStyle name="Normal 14 7" xfId="264" xr:uid="{00000000-0005-0000-0000-00001A020000}"/>
    <cellStyle name="Normal 14 7 2" xfId="265" xr:uid="{00000000-0005-0000-0000-00001B020000}"/>
    <cellStyle name="Normal 14 7 2 2" xfId="1124" xr:uid="{00000000-0005-0000-0000-00001C020000}"/>
    <cellStyle name="Normal 14 7 3" xfId="266" xr:uid="{00000000-0005-0000-0000-00001D020000}"/>
    <cellStyle name="Normal 14 7 3 2" xfId="1125" xr:uid="{00000000-0005-0000-0000-00001E020000}"/>
    <cellStyle name="Normal 14 7 4" xfId="915" xr:uid="{00000000-0005-0000-0000-00001F020000}"/>
    <cellStyle name="Normal 14 8" xfId="267" xr:uid="{00000000-0005-0000-0000-000020020000}"/>
    <cellStyle name="Normal 14 8 2" xfId="268" xr:uid="{00000000-0005-0000-0000-000021020000}"/>
    <cellStyle name="Normal 14 8 2 2" xfId="269" xr:uid="{00000000-0005-0000-0000-000022020000}"/>
    <cellStyle name="Normal 14 8 2 2 2" xfId="1126" xr:uid="{00000000-0005-0000-0000-000023020000}"/>
    <cellStyle name="Normal 14 8 2 3" xfId="270" xr:uid="{00000000-0005-0000-0000-000024020000}"/>
    <cellStyle name="Normal 14 8 2 3 2" xfId="1127" xr:uid="{00000000-0005-0000-0000-000025020000}"/>
    <cellStyle name="Normal 14 8 2 4" xfId="271" xr:uid="{00000000-0005-0000-0000-000026020000}"/>
    <cellStyle name="Normal 14 8 2 4 2" xfId="1128" xr:uid="{00000000-0005-0000-0000-000027020000}"/>
    <cellStyle name="Normal 14 8 2 5" xfId="272" xr:uid="{00000000-0005-0000-0000-000028020000}"/>
    <cellStyle name="Normal 14 8 2 5 2" xfId="1129" xr:uid="{00000000-0005-0000-0000-000029020000}"/>
    <cellStyle name="Normal 14 8 2 6" xfId="273" xr:uid="{00000000-0005-0000-0000-00002A020000}"/>
    <cellStyle name="Normal 14 8 2 6 2" xfId="1130" xr:uid="{00000000-0005-0000-0000-00002B020000}"/>
    <cellStyle name="Normal 14 8 2 7" xfId="274" xr:uid="{00000000-0005-0000-0000-00002C020000}"/>
    <cellStyle name="Normal 14 8 2 7 2" xfId="1131" xr:uid="{00000000-0005-0000-0000-00002D020000}"/>
    <cellStyle name="Normal 14 8 2 8" xfId="1595" xr:uid="{00000000-0005-0000-0000-00002E020000}"/>
    <cellStyle name="Normal 14 8 3" xfId="275" xr:uid="{00000000-0005-0000-0000-00002F020000}"/>
    <cellStyle name="Normal 14 8 3 2" xfId="1132" xr:uid="{00000000-0005-0000-0000-000030020000}"/>
    <cellStyle name="Normal 14 8 4" xfId="276" xr:uid="{00000000-0005-0000-0000-000031020000}"/>
    <cellStyle name="Normal 14 8 4 2" xfId="1596" xr:uid="{00000000-0005-0000-0000-000032020000}"/>
    <cellStyle name="Normal 14 8 5" xfId="277" xr:uid="{00000000-0005-0000-0000-000033020000}"/>
    <cellStyle name="Normal 14 8 5 2" xfId="1597" xr:uid="{00000000-0005-0000-0000-000034020000}"/>
    <cellStyle name="Normal 14 8 6" xfId="278" xr:uid="{00000000-0005-0000-0000-000035020000}"/>
    <cellStyle name="Normal 14 8 6 2" xfId="1598" xr:uid="{00000000-0005-0000-0000-000036020000}"/>
    <cellStyle name="Normal 14 8 7" xfId="279" xr:uid="{00000000-0005-0000-0000-000037020000}"/>
    <cellStyle name="Normal 14 8 7 2" xfId="1599" xr:uid="{00000000-0005-0000-0000-000038020000}"/>
    <cellStyle name="Normal 14 8 8" xfId="280" xr:uid="{00000000-0005-0000-0000-000039020000}"/>
    <cellStyle name="Normal 14 8 8 2" xfId="1600" xr:uid="{00000000-0005-0000-0000-00003A020000}"/>
    <cellStyle name="Normal 14 8 9" xfId="916" xr:uid="{00000000-0005-0000-0000-00003B020000}"/>
    <cellStyle name="Normal 14 9" xfId="281" xr:uid="{00000000-0005-0000-0000-00003C020000}"/>
    <cellStyle name="Normal 14 9 2" xfId="917" xr:uid="{00000000-0005-0000-0000-00003D020000}"/>
    <cellStyle name="Normal 15" xfId="854" xr:uid="{00000000-0005-0000-0000-00003E020000}"/>
    <cellStyle name="Normal 15 2" xfId="857" xr:uid="{00000000-0005-0000-0000-00003F020000}"/>
    <cellStyle name="Normal 15 2 2" xfId="863" xr:uid="{00000000-0005-0000-0000-000040020000}"/>
    <cellStyle name="Normal 15 2 2 2" xfId="1517" xr:uid="{00000000-0005-0000-0000-000041020000}"/>
    <cellStyle name="Normal 15 2 3" xfId="1511" xr:uid="{00000000-0005-0000-0000-000042020000}"/>
    <cellStyle name="Normal 15 3" xfId="861" xr:uid="{00000000-0005-0000-0000-000043020000}"/>
    <cellStyle name="Normal 15 3 2" xfId="1515" xr:uid="{00000000-0005-0000-0000-000044020000}"/>
    <cellStyle name="Normal 15 4" xfId="870" xr:uid="{00000000-0005-0000-0000-000045020000}"/>
    <cellStyle name="Normal 15 5" xfId="1506" xr:uid="{00000000-0005-0000-0000-000046020000}"/>
    <cellStyle name="Normal 15 5 2" xfId="1520" xr:uid="{00000000-0005-0000-0000-000047020000}"/>
    <cellStyle name="Normal 15 6" xfId="1509" xr:uid="{00000000-0005-0000-0000-000048020000}"/>
    <cellStyle name="Normal 16" xfId="282" xr:uid="{00000000-0005-0000-0000-000049020000}"/>
    <cellStyle name="Normal 16 10" xfId="283" xr:uid="{00000000-0005-0000-0000-00004A020000}"/>
    <cellStyle name="Normal 16 10 2" xfId="1133" xr:uid="{00000000-0005-0000-0000-00004B020000}"/>
    <cellStyle name="Normal 16 11" xfId="284" xr:uid="{00000000-0005-0000-0000-00004C020000}"/>
    <cellStyle name="Normal 16 11 2" xfId="1134" xr:uid="{00000000-0005-0000-0000-00004D020000}"/>
    <cellStyle name="Normal 16 12" xfId="285" xr:uid="{00000000-0005-0000-0000-00004E020000}"/>
    <cellStyle name="Normal 16 12 2" xfId="286" xr:uid="{00000000-0005-0000-0000-00004F020000}"/>
    <cellStyle name="Normal 16 12 2 2" xfId="1602" xr:uid="{00000000-0005-0000-0000-000050020000}"/>
    <cellStyle name="Normal 16 12 3" xfId="287" xr:uid="{00000000-0005-0000-0000-000051020000}"/>
    <cellStyle name="Normal 16 12 3 2" xfId="1603" xr:uid="{00000000-0005-0000-0000-000052020000}"/>
    <cellStyle name="Normal 16 12 4" xfId="288" xr:uid="{00000000-0005-0000-0000-000053020000}"/>
    <cellStyle name="Normal 16 12 4 2" xfId="1604" xr:uid="{00000000-0005-0000-0000-000054020000}"/>
    <cellStyle name="Normal 16 12 5" xfId="289" xr:uid="{00000000-0005-0000-0000-000055020000}"/>
    <cellStyle name="Normal 16 12 5 2" xfId="1605" xr:uid="{00000000-0005-0000-0000-000056020000}"/>
    <cellStyle name="Normal 16 12 6" xfId="290" xr:uid="{00000000-0005-0000-0000-000057020000}"/>
    <cellStyle name="Normal 16 12 6 2" xfId="1606" xr:uid="{00000000-0005-0000-0000-000058020000}"/>
    <cellStyle name="Normal 16 12 7" xfId="291" xr:uid="{00000000-0005-0000-0000-000059020000}"/>
    <cellStyle name="Normal 16 12 7 2" xfId="1607" xr:uid="{00000000-0005-0000-0000-00005A020000}"/>
    <cellStyle name="Normal 16 12 8" xfId="1135" xr:uid="{00000000-0005-0000-0000-00005B020000}"/>
    <cellStyle name="Normal 16 13" xfId="292" xr:uid="{00000000-0005-0000-0000-00005C020000}"/>
    <cellStyle name="Normal 16 13 2" xfId="1136" xr:uid="{00000000-0005-0000-0000-00005D020000}"/>
    <cellStyle name="Normal 16 14" xfId="293" xr:uid="{00000000-0005-0000-0000-00005E020000}"/>
    <cellStyle name="Normal 16 14 2" xfId="1137" xr:uid="{00000000-0005-0000-0000-00005F020000}"/>
    <cellStyle name="Normal 16 15" xfId="294" xr:uid="{00000000-0005-0000-0000-000060020000}"/>
    <cellStyle name="Normal 16 15 2" xfId="1138" xr:uid="{00000000-0005-0000-0000-000061020000}"/>
    <cellStyle name="Normal 16 16" xfId="295" xr:uid="{00000000-0005-0000-0000-000062020000}"/>
    <cellStyle name="Normal 16 16 2" xfId="1139" xr:uid="{00000000-0005-0000-0000-000063020000}"/>
    <cellStyle name="Normal 16 17" xfId="296" xr:uid="{00000000-0005-0000-0000-000064020000}"/>
    <cellStyle name="Normal 16 17 2" xfId="1140" xr:uid="{00000000-0005-0000-0000-000065020000}"/>
    <cellStyle name="Normal 16 18" xfId="297" xr:uid="{00000000-0005-0000-0000-000066020000}"/>
    <cellStyle name="Normal 16 18 2" xfId="1608" xr:uid="{00000000-0005-0000-0000-000067020000}"/>
    <cellStyle name="Normal 16 19" xfId="836" xr:uid="{00000000-0005-0000-0000-000068020000}"/>
    <cellStyle name="Normal 16 19 2" xfId="1609" xr:uid="{00000000-0005-0000-0000-000069020000}"/>
    <cellStyle name="Normal 16 2" xfId="298" xr:uid="{00000000-0005-0000-0000-00006A020000}"/>
    <cellStyle name="Normal 16 2 2" xfId="1610" xr:uid="{00000000-0005-0000-0000-00006B020000}"/>
    <cellStyle name="Normal 16 20" xfId="871" xr:uid="{00000000-0005-0000-0000-00006C020000}"/>
    <cellStyle name="Normal 16 20 2" xfId="1601" xr:uid="{00000000-0005-0000-0000-00006D020000}"/>
    <cellStyle name="Normal 16 21" xfId="918" xr:uid="{00000000-0005-0000-0000-00006E020000}"/>
    <cellStyle name="Normal 16 3" xfId="299" xr:uid="{00000000-0005-0000-0000-00006F020000}"/>
    <cellStyle name="Normal 16 3 2" xfId="1141" xr:uid="{00000000-0005-0000-0000-000070020000}"/>
    <cellStyle name="Normal 16 4" xfId="300" xr:uid="{00000000-0005-0000-0000-000071020000}"/>
    <cellStyle name="Normal 16 4 2" xfId="1142" xr:uid="{00000000-0005-0000-0000-000072020000}"/>
    <cellStyle name="Normal 16 5" xfId="301" xr:uid="{00000000-0005-0000-0000-000073020000}"/>
    <cellStyle name="Normal 16 5 2" xfId="1143" xr:uid="{00000000-0005-0000-0000-000074020000}"/>
    <cellStyle name="Normal 16 6" xfId="302" xr:uid="{00000000-0005-0000-0000-000075020000}"/>
    <cellStyle name="Normal 16 6 2" xfId="1144" xr:uid="{00000000-0005-0000-0000-000076020000}"/>
    <cellStyle name="Normal 16 7" xfId="303" xr:uid="{00000000-0005-0000-0000-000077020000}"/>
    <cellStyle name="Normal 16 7 2" xfId="1145" xr:uid="{00000000-0005-0000-0000-000078020000}"/>
    <cellStyle name="Normal 16 8" xfId="304" xr:uid="{00000000-0005-0000-0000-000079020000}"/>
    <cellStyle name="Normal 16 8 2" xfId="1146" xr:uid="{00000000-0005-0000-0000-00007A020000}"/>
    <cellStyle name="Normal 16 9" xfId="305" xr:uid="{00000000-0005-0000-0000-00007B020000}"/>
    <cellStyle name="Normal 16 9 2" xfId="1147" xr:uid="{00000000-0005-0000-0000-00007C020000}"/>
    <cellStyle name="Normal 17" xfId="306" xr:uid="{00000000-0005-0000-0000-00007D020000}"/>
    <cellStyle name="Normal 17 10" xfId="307" xr:uid="{00000000-0005-0000-0000-00007E020000}"/>
    <cellStyle name="Normal 17 10 2" xfId="1148" xr:uid="{00000000-0005-0000-0000-00007F020000}"/>
    <cellStyle name="Normal 17 11" xfId="308" xr:uid="{00000000-0005-0000-0000-000080020000}"/>
    <cellStyle name="Normal 17 11 2" xfId="1149" xr:uid="{00000000-0005-0000-0000-000081020000}"/>
    <cellStyle name="Normal 17 12" xfId="309" xr:uid="{00000000-0005-0000-0000-000082020000}"/>
    <cellStyle name="Normal 17 12 2" xfId="310" xr:uid="{00000000-0005-0000-0000-000083020000}"/>
    <cellStyle name="Normal 17 12 2 2" xfId="1612" xr:uid="{00000000-0005-0000-0000-000084020000}"/>
    <cellStyle name="Normal 17 12 3" xfId="311" xr:uid="{00000000-0005-0000-0000-000085020000}"/>
    <cellStyle name="Normal 17 12 3 2" xfId="1613" xr:uid="{00000000-0005-0000-0000-000086020000}"/>
    <cellStyle name="Normal 17 12 4" xfId="312" xr:uid="{00000000-0005-0000-0000-000087020000}"/>
    <cellStyle name="Normal 17 12 4 2" xfId="1614" xr:uid="{00000000-0005-0000-0000-000088020000}"/>
    <cellStyle name="Normal 17 12 5" xfId="313" xr:uid="{00000000-0005-0000-0000-000089020000}"/>
    <cellStyle name="Normal 17 12 5 2" xfId="1615" xr:uid="{00000000-0005-0000-0000-00008A020000}"/>
    <cellStyle name="Normal 17 12 6" xfId="314" xr:uid="{00000000-0005-0000-0000-00008B020000}"/>
    <cellStyle name="Normal 17 12 6 2" xfId="1616" xr:uid="{00000000-0005-0000-0000-00008C020000}"/>
    <cellStyle name="Normal 17 12 7" xfId="315" xr:uid="{00000000-0005-0000-0000-00008D020000}"/>
    <cellStyle name="Normal 17 12 7 2" xfId="1617" xr:uid="{00000000-0005-0000-0000-00008E020000}"/>
    <cellStyle name="Normal 17 12 8" xfId="1150" xr:uid="{00000000-0005-0000-0000-00008F020000}"/>
    <cellStyle name="Normal 17 13" xfId="316" xr:uid="{00000000-0005-0000-0000-000090020000}"/>
    <cellStyle name="Normal 17 13 2" xfId="1151" xr:uid="{00000000-0005-0000-0000-000091020000}"/>
    <cellStyle name="Normal 17 14" xfId="317" xr:uid="{00000000-0005-0000-0000-000092020000}"/>
    <cellStyle name="Normal 17 14 2" xfId="1152" xr:uid="{00000000-0005-0000-0000-000093020000}"/>
    <cellStyle name="Normal 17 15" xfId="318" xr:uid="{00000000-0005-0000-0000-000094020000}"/>
    <cellStyle name="Normal 17 15 2" xfId="1153" xr:uid="{00000000-0005-0000-0000-000095020000}"/>
    <cellStyle name="Normal 17 16" xfId="319" xr:uid="{00000000-0005-0000-0000-000096020000}"/>
    <cellStyle name="Normal 17 16 2" xfId="1154" xr:uid="{00000000-0005-0000-0000-000097020000}"/>
    <cellStyle name="Normal 17 17" xfId="320" xr:uid="{00000000-0005-0000-0000-000098020000}"/>
    <cellStyle name="Normal 17 17 2" xfId="1155" xr:uid="{00000000-0005-0000-0000-000099020000}"/>
    <cellStyle name="Normal 17 18" xfId="321" xr:uid="{00000000-0005-0000-0000-00009A020000}"/>
    <cellStyle name="Normal 17 18 2" xfId="1618" xr:uid="{00000000-0005-0000-0000-00009B020000}"/>
    <cellStyle name="Normal 17 19" xfId="837" xr:uid="{00000000-0005-0000-0000-00009C020000}"/>
    <cellStyle name="Normal 17 19 2" xfId="1619" xr:uid="{00000000-0005-0000-0000-00009D020000}"/>
    <cellStyle name="Normal 17 2" xfId="322" xr:uid="{00000000-0005-0000-0000-00009E020000}"/>
    <cellStyle name="Normal 17 2 2" xfId="1620" xr:uid="{00000000-0005-0000-0000-00009F020000}"/>
    <cellStyle name="Normal 17 20" xfId="872" xr:uid="{00000000-0005-0000-0000-0000A0020000}"/>
    <cellStyle name="Normal 17 20 2" xfId="1611" xr:uid="{00000000-0005-0000-0000-0000A1020000}"/>
    <cellStyle name="Normal 17 21" xfId="919" xr:uid="{00000000-0005-0000-0000-0000A2020000}"/>
    <cellStyle name="Normal 17 3" xfId="323" xr:uid="{00000000-0005-0000-0000-0000A3020000}"/>
    <cellStyle name="Normal 17 3 2" xfId="1156" xr:uid="{00000000-0005-0000-0000-0000A4020000}"/>
    <cellStyle name="Normal 17 4" xfId="324" xr:uid="{00000000-0005-0000-0000-0000A5020000}"/>
    <cellStyle name="Normal 17 4 2" xfId="1157" xr:uid="{00000000-0005-0000-0000-0000A6020000}"/>
    <cellStyle name="Normal 17 5" xfId="325" xr:uid="{00000000-0005-0000-0000-0000A7020000}"/>
    <cellStyle name="Normal 17 5 2" xfId="1158" xr:uid="{00000000-0005-0000-0000-0000A8020000}"/>
    <cellStyle name="Normal 17 6" xfId="326" xr:uid="{00000000-0005-0000-0000-0000A9020000}"/>
    <cellStyle name="Normal 17 6 2" xfId="1159" xr:uid="{00000000-0005-0000-0000-0000AA020000}"/>
    <cellStyle name="Normal 17 7" xfId="327" xr:uid="{00000000-0005-0000-0000-0000AB020000}"/>
    <cellStyle name="Normal 17 7 2" xfId="1160" xr:uid="{00000000-0005-0000-0000-0000AC020000}"/>
    <cellStyle name="Normal 17 8" xfId="328" xr:uid="{00000000-0005-0000-0000-0000AD020000}"/>
    <cellStyle name="Normal 17 8 2" xfId="1161" xr:uid="{00000000-0005-0000-0000-0000AE020000}"/>
    <cellStyle name="Normal 17 9" xfId="329" xr:uid="{00000000-0005-0000-0000-0000AF020000}"/>
    <cellStyle name="Normal 17 9 2" xfId="1162" xr:uid="{00000000-0005-0000-0000-0000B0020000}"/>
    <cellStyle name="Normal 18" xfId="846" xr:uid="{00000000-0005-0000-0000-0000B1020000}"/>
    <cellStyle name="Normal 18 10" xfId="330" xr:uid="{00000000-0005-0000-0000-0000B2020000}"/>
    <cellStyle name="Normal 18 10 2" xfId="1163" xr:uid="{00000000-0005-0000-0000-0000B3020000}"/>
    <cellStyle name="Normal 18 11" xfId="331" xr:uid="{00000000-0005-0000-0000-0000B4020000}"/>
    <cellStyle name="Normal 18 11 2" xfId="1164" xr:uid="{00000000-0005-0000-0000-0000B5020000}"/>
    <cellStyle name="Normal 18 12" xfId="332" xr:uid="{00000000-0005-0000-0000-0000B6020000}"/>
    <cellStyle name="Normal 18 12 2" xfId="1165" xr:uid="{00000000-0005-0000-0000-0000B7020000}"/>
    <cellStyle name="Normal 18 13" xfId="333" xr:uid="{00000000-0005-0000-0000-0000B8020000}"/>
    <cellStyle name="Normal 18 13 2" xfId="1166" xr:uid="{00000000-0005-0000-0000-0000B9020000}"/>
    <cellStyle name="Normal 18 14" xfId="334" xr:uid="{00000000-0005-0000-0000-0000BA020000}"/>
    <cellStyle name="Normal 18 14 2" xfId="1167" xr:uid="{00000000-0005-0000-0000-0000BB020000}"/>
    <cellStyle name="Normal 18 15" xfId="335" xr:uid="{00000000-0005-0000-0000-0000BC020000}"/>
    <cellStyle name="Normal 18 15 2" xfId="1168" xr:uid="{00000000-0005-0000-0000-0000BD020000}"/>
    <cellStyle name="Normal 18 16" xfId="336" xr:uid="{00000000-0005-0000-0000-0000BE020000}"/>
    <cellStyle name="Normal 18 16 2" xfId="1169" xr:uid="{00000000-0005-0000-0000-0000BF020000}"/>
    <cellStyle name="Normal 18 17" xfId="873" xr:uid="{00000000-0005-0000-0000-0000C0020000}"/>
    <cellStyle name="Normal 18 18" xfId="920" xr:uid="{00000000-0005-0000-0000-0000C1020000}"/>
    <cellStyle name="Normal 18 2" xfId="337" xr:uid="{00000000-0005-0000-0000-0000C2020000}"/>
    <cellStyle name="Normal 18 2 2" xfId="1170" xr:uid="{00000000-0005-0000-0000-0000C3020000}"/>
    <cellStyle name="Normal 18 3" xfId="338" xr:uid="{00000000-0005-0000-0000-0000C4020000}"/>
    <cellStyle name="Normal 18 3 2" xfId="1171" xr:uid="{00000000-0005-0000-0000-0000C5020000}"/>
    <cellStyle name="Normal 18 4" xfId="339" xr:uid="{00000000-0005-0000-0000-0000C6020000}"/>
    <cellStyle name="Normal 18 4 2" xfId="1172" xr:uid="{00000000-0005-0000-0000-0000C7020000}"/>
    <cellStyle name="Normal 18 5" xfId="340" xr:uid="{00000000-0005-0000-0000-0000C8020000}"/>
    <cellStyle name="Normal 18 5 2" xfId="1173" xr:uid="{00000000-0005-0000-0000-0000C9020000}"/>
    <cellStyle name="Normal 18 6" xfId="341" xr:uid="{00000000-0005-0000-0000-0000CA020000}"/>
    <cellStyle name="Normal 18 6 2" xfId="1174" xr:uid="{00000000-0005-0000-0000-0000CB020000}"/>
    <cellStyle name="Normal 18 7" xfId="342" xr:uid="{00000000-0005-0000-0000-0000CC020000}"/>
    <cellStyle name="Normal 18 7 2" xfId="1175" xr:uid="{00000000-0005-0000-0000-0000CD020000}"/>
    <cellStyle name="Normal 18 8" xfId="343" xr:uid="{00000000-0005-0000-0000-0000CE020000}"/>
    <cellStyle name="Normal 18 8 2" xfId="1176" xr:uid="{00000000-0005-0000-0000-0000CF020000}"/>
    <cellStyle name="Normal 18 9" xfId="344" xr:uid="{00000000-0005-0000-0000-0000D0020000}"/>
    <cellStyle name="Normal 18 9 2" xfId="1177" xr:uid="{00000000-0005-0000-0000-0000D1020000}"/>
    <cellStyle name="Normal 19" xfId="847" xr:uid="{00000000-0005-0000-0000-0000D2020000}"/>
    <cellStyle name="Normal 19 10" xfId="345" xr:uid="{00000000-0005-0000-0000-0000D3020000}"/>
    <cellStyle name="Normal 19 10 2" xfId="1178" xr:uid="{00000000-0005-0000-0000-0000D4020000}"/>
    <cellStyle name="Normal 19 11" xfId="346" xr:uid="{00000000-0005-0000-0000-0000D5020000}"/>
    <cellStyle name="Normal 19 11 2" xfId="1179" xr:uid="{00000000-0005-0000-0000-0000D6020000}"/>
    <cellStyle name="Normal 19 12" xfId="347" xr:uid="{00000000-0005-0000-0000-0000D7020000}"/>
    <cellStyle name="Normal 19 12 2" xfId="1180" xr:uid="{00000000-0005-0000-0000-0000D8020000}"/>
    <cellStyle name="Normal 19 13" xfId="348" xr:uid="{00000000-0005-0000-0000-0000D9020000}"/>
    <cellStyle name="Normal 19 13 2" xfId="1181" xr:uid="{00000000-0005-0000-0000-0000DA020000}"/>
    <cellStyle name="Normal 19 14" xfId="349" xr:uid="{00000000-0005-0000-0000-0000DB020000}"/>
    <cellStyle name="Normal 19 14 2" xfId="1182" xr:uid="{00000000-0005-0000-0000-0000DC020000}"/>
    <cellStyle name="Normal 19 15" xfId="350" xr:uid="{00000000-0005-0000-0000-0000DD020000}"/>
    <cellStyle name="Normal 19 15 2" xfId="1183" xr:uid="{00000000-0005-0000-0000-0000DE020000}"/>
    <cellStyle name="Normal 19 16" xfId="351" xr:uid="{00000000-0005-0000-0000-0000DF020000}"/>
    <cellStyle name="Normal 19 16 2" xfId="1184" xr:uid="{00000000-0005-0000-0000-0000E0020000}"/>
    <cellStyle name="Normal 19 17" xfId="874" xr:uid="{00000000-0005-0000-0000-0000E1020000}"/>
    <cellStyle name="Normal 19 18" xfId="921" xr:uid="{00000000-0005-0000-0000-0000E2020000}"/>
    <cellStyle name="Normal 19 2" xfId="352" xr:uid="{00000000-0005-0000-0000-0000E3020000}"/>
    <cellStyle name="Normal 19 2 2" xfId="1185" xr:uid="{00000000-0005-0000-0000-0000E4020000}"/>
    <cellStyle name="Normal 19 3" xfId="353" xr:uid="{00000000-0005-0000-0000-0000E5020000}"/>
    <cellStyle name="Normal 19 3 2" xfId="1186" xr:uid="{00000000-0005-0000-0000-0000E6020000}"/>
    <cellStyle name="Normal 19 4" xfId="354" xr:uid="{00000000-0005-0000-0000-0000E7020000}"/>
    <cellStyle name="Normal 19 4 2" xfId="1187" xr:uid="{00000000-0005-0000-0000-0000E8020000}"/>
    <cellStyle name="Normal 19 5" xfId="355" xr:uid="{00000000-0005-0000-0000-0000E9020000}"/>
    <cellStyle name="Normal 19 5 2" xfId="1188" xr:uid="{00000000-0005-0000-0000-0000EA020000}"/>
    <cellStyle name="Normal 19 6" xfId="356" xr:uid="{00000000-0005-0000-0000-0000EB020000}"/>
    <cellStyle name="Normal 19 6 2" xfId="1189" xr:uid="{00000000-0005-0000-0000-0000EC020000}"/>
    <cellStyle name="Normal 19 7" xfId="357" xr:uid="{00000000-0005-0000-0000-0000ED020000}"/>
    <cellStyle name="Normal 19 7 2" xfId="1190" xr:uid="{00000000-0005-0000-0000-0000EE020000}"/>
    <cellStyle name="Normal 19 8" xfId="358" xr:uid="{00000000-0005-0000-0000-0000EF020000}"/>
    <cellStyle name="Normal 19 8 2" xfId="1191" xr:uid="{00000000-0005-0000-0000-0000F0020000}"/>
    <cellStyle name="Normal 19 9" xfId="359" xr:uid="{00000000-0005-0000-0000-0000F1020000}"/>
    <cellStyle name="Normal 19 9 2" xfId="1192" xr:uid="{00000000-0005-0000-0000-0000F2020000}"/>
    <cellStyle name="Normal 2" xfId="848" xr:uid="{00000000-0005-0000-0000-0000F3020000}"/>
    <cellStyle name="Normal 2 10" xfId="360" xr:uid="{00000000-0005-0000-0000-0000F4020000}"/>
    <cellStyle name="Normal 2 10 2" xfId="1621" xr:uid="{00000000-0005-0000-0000-0000F5020000}"/>
    <cellStyle name="Normal 2 11" xfId="361" xr:uid="{00000000-0005-0000-0000-0000F6020000}"/>
    <cellStyle name="Normal 2 11 2" xfId="1622" xr:uid="{00000000-0005-0000-0000-0000F7020000}"/>
    <cellStyle name="Normal 2 12" xfId="362" xr:uid="{00000000-0005-0000-0000-0000F8020000}"/>
    <cellStyle name="Normal 2 12 2" xfId="1623" xr:uid="{00000000-0005-0000-0000-0000F9020000}"/>
    <cellStyle name="Normal 2 13" xfId="363" xr:uid="{00000000-0005-0000-0000-0000FA020000}"/>
    <cellStyle name="Normal 2 13 2" xfId="1624" xr:uid="{00000000-0005-0000-0000-0000FB020000}"/>
    <cellStyle name="Normal 2 14" xfId="364" xr:uid="{00000000-0005-0000-0000-0000FC020000}"/>
    <cellStyle name="Normal 2 14 2" xfId="1625" xr:uid="{00000000-0005-0000-0000-0000FD020000}"/>
    <cellStyle name="Normal 2 15" xfId="365" xr:uid="{00000000-0005-0000-0000-0000FE020000}"/>
    <cellStyle name="Normal 2 15 2" xfId="1193" xr:uid="{00000000-0005-0000-0000-0000FF020000}"/>
    <cellStyle name="Normal 2 16" xfId="366" xr:uid="{00000000-0005-0000-0000-000000030000}"/>
    <cellStyle name="Normal 2 16 2" xfId="1194" xr:uid="{00000000-0005-0000-0000-000001030000}"/>
    <cellStyle name="Normal 2 17" xfId="367" xr:uid="{00000000-0005-0000-0000-000002030000}"/>
    <cellStyle name="Normal 2 17 2" xfId="1195" xr:uid="{00000000-0005-0000-0000-000003030000}"/>
    <cellStyle name="Normal 2 18" xfId="368" xr:uid="{00000000-0005-0000-0000-000004030000}"/>
    <cellStyle name="Normal 2 18 2" xfId="1196" xr:uid="{00000000-0005-0000-0000-000005030000}"/>
    <cellStyle name="Normal 2 19" xfId="369" xr:uid="{00000000-0005-0000-0000-000006030000}"/>
    <cellStyle name="Normal 2 19 2" xfId="1197" xr:uid="{00000000-0005-0000-0000-000007030000}"/>
    <cellStyle name="Normal 2 2" xfId="370" xr:uid="{00000000-0005-0000-0000-000008030000}"/>
    <cellStyle name="Normal 2 2 10" xfId="371" xr:uid="{00000000-0005-0000-0000-000009030000}"/>
    <cellStyle name="Normal 2 2 10 2" xfId="1198" xr:uid="{00000000-0005-0000-0000-00000A030000}"/>
    <cellStyle name="Normal 2 2 11" xfId="372" xr:uid="{00000000-0005-0000-0000-00000B030000}"/>
    <cellStyle name="Normal 2 2 11 2" xfId="373" xr:uid="{00000000-0005-0000-0000-00000C030000}"/>
    <cellStyle name="Normal 2 2 11 2 2" xfId="1627" xr:uid="{00000000-0005-0000-0000-00000D030000}"/>
    <cellStyle name="Normal 2 2 11 3" xfId="374" xr:uid="{00000000-0005-0000-0000-00000E030000}"/>
    <cellStyle name="Normal 2 2 11 3 2" xfId="1628" xr:uid="{00000000-0005-0000-0000-00000F030000}"/>
    <cellStyle name="Normal 2 2 11 4" xfId="375" xr:uid="{00000000-0005-0000-0000-000010030000}"/>
    <cellStyle name="Normal 2 2 11 4 2" xfId="1629" xr:uid="{00000000-0005-0000-0000-000011030000}"/>
    <cellStyle name="Normal 2 2 11 5" xfId="376" xr:uid="{00000000-0005-0000-0000-000012030000}"/>
    <cellStyle name="Normal 2 2 11 5 2" xfId="1630" xr:uid="{00000000-0005-0000-0000-000013030000}"/>
    <cellStyle name="Normal 2 2 11 6" xfId="377" xr:uid="{00000000-0005-0000-0000-000014030000}"/>
    <cellStyle name="Normal 2 2 11 6 2" xfId="1631" xr:uid="{00000000-0005-0000-0000-000015030000}"/>
    <cellStyle name="Normal 2 2 11 7" xfId="378" xr:uid="{00000000-0005-0000-0000-000016030000}"/>
    <cellStyle name="Normal 2 2 11 7 2" xfId="1632" xr:uid="{00000000-0005-0000-0000-000017030000}"/>
    <cellStyle name="Normal 2 2 11 8" xfId="1199" xr:uid="{00000000-0005-0000-0000-000018030000}"/>
    <cellStyle name="Normal 2 2 12" xfId="379" xr:uid="{00000000-0005-0000-0000-000019030000}"/>
    <cellStyle name="Normal 2 2 12 2" xfId="1200" xr:uid="{00000000-0005-0000-0000-00001A030000}"/>
    <cellStyle name="Normal 2 2 13" xfId="380" xr:uid="{00000000-0005-0000-0000-00001B030000}"/>
    <cellStyle name="Normal 2 2 13 2" xfId="1201" xr:uid="{00000000-0005-0000-0000-00001C030000}"/>
    <cellStyle name="Normal 2 2 14" xfId="381" xr:uid="{00000000-0005-0000-0000-00001D030000}"/>
    <cellStyle name="Normal 2 2 14 2" xfId="1202" xr:uid="{00000000-0005-0000-0000-00001E030000}"/>
    <cellStyle name="Normal 2 2 15" xfId="382" xr:uid="{00000000-0005-0000-0000-00001F030000}"/>
    <cellStyle name="Normal 2 2 15 2" xfId="1203" xr:uid="{00000000-0005-0000-0000-000020030000}"/>
    <cellStyle name="Normal 2 2 16" xfId="383" xr:uid="{00000000-0005-0000-0000-000021030000}"/>
    <cellStyle name="Normal 2 2 16 2" xfId="1204" xr:uid="{00000000-0005-0000-0000-000022030000}"/>
    <cellStyle name="Normal 2 2 17" xfId="922" xr:uid="{00000000-0005-0000-0000-000023030000}"/>
    <cellStyle name="Normal 2 2 17 2" xfId="1626" xr:uid="{00000000-0005-0000-0000-000024030000}"/>
    <cellStyle name="Normal 2 2 2" xfId="384" xr:uid="{00000000-0005-0000-0000-000025030000}"/>
    <cellStyle name="Normal 2 2 2 2" xfId="385" xr:uid="{00000000-0005-0000-0000-000026030000}"/>
    <cellStyle name="Normal 2 2 2 2 2" xfId="386" xr:uid="{00000000-0005-0000-0000-000027030000}"/>
    <cellStyle name="Normal 2 2 2 2 2 2" xfId="1206" xr:uid="{00000000-0005-0000-0000-000028030000}"/>
    <cellStyle name="Normal 2 2 2 2 3" xfId="387" xr:uid="{00000000-0005-0000-0000-000029030000}"/>
    <cellStyle name="Normal 2 2 2 2 3 2" xfId="1207" xr:uid="{00000000-0005-0000-0000-00002A030000}"/>
    <cellStyle name="Normal 2 2 2 2 4" xfId="388" xr:uid="{00000000-0005-0000-0000-00002B030000}"/>
    <cellStyle name="Normal 2 2 2 2 4 2" xfId="1208" xr:uid="{00000000-0005-0000-0000-00002C030000}"/>
    <cellStyle name="Normal 2 2 2 2 5" xfId="389" xr:uid="{00000000-0005-0000-0000-00002D030000}"/>
    <cellStyle name="Normal 2 2 2 2 5 2" xfId="1209" xr:uid="{00000000-0005-0000-0000-00002E030000}"/>
    <cellStyle name="Normal 2 2 2 2 6" xfId="390" xr:uid="{00000000-0005-0000-0000-00002F030000}"/>
    <cellStyle name="Normal 2 2 2 2 6 2" xfId="1210" xr:uid="{00000000-0005-0000-0000-000030030000}"/>
    <cellStyle name="Normal 2 2 2 2 7" xfId="391" xr:uid="{00000000-0005-0000-0000-000031030000}"/>
    <cellStyle name="Normal 2 2 2 2 7 2" xfId="1211" xr:uid="{00000000-0005-0000-0000-000032030000}"/>
    <cellStyle name="Normal 2 2 2 2 8" xfId="1633" xr:uid="{00000000-0005-0000-0000-000033030000}"/>
    <cellStyle name="Normal 2 2 2 3" xfId="392" xr:uid="{00000000-0005-0000-0000-000034030000}"/>
    <cellStyle name="Normal 2 2 2 3 2" xfId="1212" xr:uid="{00000000-0005-0000-0000-000035030000}"/>
    <cellStyle name="Normal 2 2 2 4" xfId="393" xr:uid="{00000000-0005-0000-0000-000036030000}"/>
    <cellStyle name="Normal 2 2 2 4 2" xfId="1634" xr:uid="{00000000-0005-0000-0000-000037030000}"/>
    <cellStyle name="Normal 2 2 2 5" xfId="394" xr:uid="{00000000-0005-0000-0000-000038030000}"/>
    <cellStyle name="Normal 2 2 2 5 2" xfId="1635" xr:uid="{00000000-0005-0000-0000-000039030000}"/>
    <cellStyle name="Normal 2 2 2 6" xfId="395" xr:uid="{00000000-0005-0000-0000-00003A030000}"/>
    <cellStyle name="Normal 2 2 2 6 2" xfId="1636" xr:uid="{00000000-0005-0000-0000-00003B030000}"/>
    <cellStyle name="Normal 2 2 2 7" xfId="396" xr:uid="{00000000-0005-0000-0000-00003C030000}"/>
    <cellStyle name="Normal 2 2 2 7 2" xfId="1637" xr:uid="{00000000-0005-0000-0000-00003D030000}"/>
    <cellStyle name="Normal 2 2 2 8" xfId="397" xr:uid="{00000000-0005-0000-0000-00003E030000}"/>
    <cellStyle name="Normal 2 2 2 8 2" xfId="1638" xr:uid="{00000000-0005-0000-0000-00003F030000}"/>
    <cellStyle name="Normal 2 2 2 9" xfId="1205" xr:uid="{00000000-0005-0000-0000-000040030000}"/>
    <cellStyle name="Normal 2 2 3" xfId="398" xr:uid="{00000000-0005-0000-0000-000041030000}"/>
    <cellStyle name="Normal 2 2 3 2" xfId="1213" xr:uid="{00000000-0005-0000-0000-000042030000}"/>
    <cellStyle name="Normal 2 2 4" xfId="399" xr:uid="{00000000-0005-0000-0000-000043030000}"/>
    <cellStyle name="Normal 2 2 4 2" xfId="1214" xr:uid="{00000000-0005-0000-0000-000044030000}"/>
    <cellStyle name="Normal 2 2 5" xfId="400" xr:uid="{00000000-0005-0000-0000-000045030000}"/>
    <cellStyle name="Normal 2 2 5 2" xfId="1215" xr:uid="{00000000-0005-0000-0000-000046030000}"/>
    <cellStyle name="Normal 2 2 6" xfId="401" xr:uid="{00000000-0005-0000-0000-000047030000}"/>
    <cellStyle name="Normal 2 2 6 2" xfId="1216" xr:uid="{00000000-0005-0000-0000-000048030000}"/>
    <cellStyle name="Normal 2 2 7" xfId="402" xr:uid="{00000000-0005-0000-0000-000049030000}"/>
    <cellStyle name="Normal 2 2 7 2" xfId="1217" xr:uid="{00000000-0005-0000-0000-00004A030000}"/>
    <cellStyle name="Normal 2 2 8" xfId="403" xr:uid="{00000000-0005-0000-0000-00004B030000}"/>
    <cellStyle name="Normal 2 2 8 2" xfId="1218" xr:uid="{00000000-0005-0000-0000-00004C030000}"/>
    <cellStyle name="Normal 2 2 9" xfId="404" xr:uid="{00000000-0005-0000-0000-00004D030000}"/>
    <cellStyle name="Normal 2 2 9 2" xfId="1219" xr:uid="{00000000-0005-0000-0000-00004E030000}"/>
    <cellStyle name="Normal 2 20" xfId="405" xr:uid="{00000000-0005-0000-0000-00004F030000}"/>
    <cellStyle name="Normal 2 20 2" xfId="1220" xr:uid="{00000000-0005-0000-0000-000050030000}"/>
    <cellStyle name="Normal 2 21" xfId="875" xr:uid="{00000000-0005-0000-0000-000051030000}"/>
    <cellStyle name="Normal 2 22" xfId="960" xr:uid="{00000000-0005-0000-0000-000052030000}"/>
    <cellStyle name="Normal 2 3" xfId="406" xr:uid="{00000000-0005-0000-0000-000053030000}"/>
    <cellStyle name="Normal 2 3 2" xfId="407" xr:uid="{00000000-0005-0000-0000-000054030000}"/>
    <cellStyle name="Normal 2 3 2 2" xfId="1221" xr:uid="{00000000-0005-0000-0000-000055030000}"/>
    <cellStyle name="Normal 2 3 3" xfId="408" xr:uid="{00000000-0005-0000-0000-000056030000}"/>
    <cellStyle name="Normal 2 3 3 2" xfId="1222" xr:uid="{00000000-0005-0000-0000-000057030000}"/>
    <cellStyle name="Normal 2 3 4" xfId="409" xr:uid="{00000000-0005-0000-0000-000058030000}"/>
    <cellStyle name="Normal 2 3 4 2" xfId="1223" xr:uid="{00000000-0005-0000-0000-000059030000}"/>
    <cellStyle name="Normal 2 3 5" xfId="410" xr:uid="{00000000-0005-0000-0000-00005A030000}"/>
    <cellStyle name="Normal 2 3 5 2" xfId="1224" xr:uid="{00000000-0005-0000-0000-00005B030000}"/>
    <cellStyle name="Normal 2 3 6" xfId="923" xr:uid="{00000000-0005-0000-0000-00005C030000}"/>
    <cellStyle name="Normal 2 3 6 2" xfId="1639" xr:uid="{00000000-0005-0000-0000-00005D030000}"/>
    <cellStyle name="Normal 2 4" xfId="411" xr:uid="{00000000-0005-0000-0000-00005E030000}"/>
    <cellStyle name="Normal 2 4 2" xfId="1640" xr:uid="{00000000-0005-0000-0000-00005F030000}"/>
    <cellStyle name="Normal 2 5" xfId="412" xr:uid="{00000000-0005-0000-0000-000060030000}"/>
    <cellStyle name="Normal 2 5 10" xfId="413" xr:uid="{00000000-0005-0000-0000-000061030000}"/>
    <cellStyle name="Normal 2 5 10 2" xfId="1225" xr:uid="{00000000-0005-0000-0000-000062030000}"/>
    <cellStyle name="Normal 2 5 11" xfId="414" xr:uid="{00000000-0005-0000-0000-000063030000}"/>
    <cellStyle name="Normal 2 5 11 2" xfId="1226" xr:uid="{00000000-0005-0000-0000-000064030000}"/>
    <cellStyle name="Normal 2 5 12" xfId="415" xr:uid="{00000000-0005-0000-0000-000065030000}"/>
    <cellStyle name="Normal 2 5 12 2" xfId="1227" xr:uid="{00000000-0005-0000-0000-000066030000}"/>
    <cellStyle name="Normal 2 5 13" xfId="416" xr:uid="{00000000-0005-0000-0000-000067030000}"/>
    <cellStyle name="Normal 2 5 13 2" xfId="1228" xr:uid="{00000000-0005-0000-0000-000068030000}"/>
    <cellStyle name="Normal 2 5 14" xfId="417" xr:uid="{00000000-0005-0000-0000-000069030000}"/>
    <cellStyle name="Normal 2 5 14 2" xfId="1229" xr:uid="{00000000-0005-0000-0000-00006A030000}"/>
    <cellStyle name="Normal 2 5 15" xfId="418" xr:uid="{00000000-0005-0000-0000-00006B030000}"/>
    <cellStyle name="Normal 2 5 15 2" xfId="1230" xr:uid="{00000000-0005-0000-0000-00006C030000}"/>
    <cellStyle name="Normal 2 5 16" xfId="419" xr:uid="{00000000-0005-0000-0000-00006D030000}"/>
    <cellStyle name="Normal 2 5 16 2" xfId="1231" xr:uid="{00000000-0005-0000-0000-00006E030000}"/>
    <cellStyle name="Normal 2 5 17" xfId="420" xr:uid="{00000000-0005-0000-0000-00006F030000}"/>
    <cellStyle name="Normal 2 5 17 2" xfId="1232" xr:uid="{00000000-0005-0000-0000-000070030000}"/>
    <cellStyle name="Normal 2 5 18" xfId="421" xr:uid="{00000000-0005-0000-0000-000071030000}"/>
    <cellStyle name="Normal 2 5 18 2" xfId="1233" xr:uid="{00000000-0005-0000-0000-000072030000}"/>
    <cellStyle name="Normal 2 5 19" xfId="422" xr:uid="{00000000-0005-0000-0000-000073030000}"/>
    <cellStyle name="Normal 2 5 19 2" xfId="1234" xr:uid="{00000000-0005-0000-0000-000074030000}"/>
    <cellStyle name="Normal 2 5 2" xfId="423" xr:uid="{00000000-0005-0000-0000-000075030000}"/>
    <cellStyle name="Normal 2 5 2 2" xfId="424" xr:uid="{00000000-0005-0000-0000-000076030000}"/>
    <cellStyle name="Normal 2 5 2 2 2" xfId="425" xr:uid="{00000000-0005-0000-0000-000077030000}"/>
    <cellStyle name="Normal 2 5 2 2 2 2" xfId="1236" xr:uid="{00000000-0005-0000-0000-000078030000}"/>
    <cellStyle name="Normal 2 5 2 2 3" xfId="426" xr:uid="{00000000-0005-0000-0000-000079030000}"/>
    <cellStyle name="Normal 2 5 2 2 3 2" xfId="1237" xr:uid="{00000000-0005-0000-0000-00007A030000}"/>
    <cellStyle name="Normal 2 5 2 2 4" xfId="427" xr:uid="{00000000-0005-0000-0000-00007B030000}"/>
    <cellStyle name="Normal 2 5 2 2 4 2" xfId="1238" xr:uid="{00000000-0005-0000-0000-00007C030000}"/>
    <cellStyle name="Normal 2 5 2 2 5" xfId="428" xr:uid="{00000000-0005-0000-0000-00007D030000}"/>
    <cellStyle name="Normal 2 5 2 2 5 2" xfId="1239" xr:uid="{00000000-0005-0000-0000-00007E030000}"/>
    <cellStyle name="Normal 2 5 2 2 6" xfId="429" xr:uid="{00000000-0005-0000-0000-00007F030000}"/>
    <cellStyle name="Normal 2 5 2 2 6 2" xfId="1240" xr:uid="{00000000-0005-0000-0000-000080030000}"/>
    <cellStyle name="Normal 2 5 2 2 7" xfId="430" xr:uid="{00000000-0005-0000-0000-000081030000}"/>
    <cellStyle name="Normal 2 5 2 2 7 2" xfId="1241" xr:uid="{00000000-0005-0000-0000-000082030000}"/>
    <cellStyle name="Normal 2 5 2 2 8" xfId="1642" xr:uid="{00000000-0005-0000-0000-000083030000}"/>
    <cellStyle name="Normal 2 5 2 3" xfId="431" xr:uid="{00000000-0005-0000-0000-000084030000}"/>
    <cellStyle name="Normal 2 5 2 3 2" xfId="1242" xr:uid="{00000000-0005-0000-0000-000085030000}"/>
    <cellStyle name="Normal 2 5 2 4" xfId="432" xr:uid="{00000000-0005-0000-0000-000086030000}"/>
    <cellStyle name="Normal 2 5 2 4 2" xfId="1643" xr:uid="{00000000-0005-0000-0000-000087030000}"/>
    <cellStyle name="Normal 2 5 2 5" xfId="433" xr:uid="{00000000-0005-0000-0000-000088030000}"/>
    <cellStyle name="Normal 2 5 2 5 2" xfId="1644" xr:uid="{00000000-0005-0000-0000-000089030000}"/>
    <cellStyle name="Normal 2 5 2 6" xfId="434" xr:uid="{00000000-0005-0000-0000-00008A030000}"/>
    <cellStyle name="Normal 2 5 2 6 2" xfId="1645" xr:uid="{00000000-0005-0000-0000-00008B030000}"/>
    <cellStyle name="Normal 2 5 2 7" xfId="435" xr:uid="{00000000-0005-0000-0000-00008C030000}"/>
    <cellStyle name="Normal 2 5 2 7 2" xfId="1646" xr:uid="{00000000-0005-0000-0000-00008D030000}"/>
    <cellStyle name="Normal 2 5 2 8" xfId="436" xr:uid="{00000000-0005-0000-0000-00008E030000}"/>
    <cellStyle name="Normal 2 5 2 8 2" xfId="1647" xr:uid="{00000000-0005-0000-0000-00008F030000}"/>
    <cellStyle name="Normal 2 5 2 9" xfId="1235" xr:uid="{00000000-0005-0000-0000-000090030000}"/>
    <cellStyle name="Normal 2 5 20" xfId="437" xr:uid="{00000000-0005-0000-0000-000091030000}"/>
    <cellStyle name="Normal 2 5 20 2" xfId="1243" xr:uid="{00000000-0005-0000-0000-000092030000}"/>
    <cellStyle name="Normal 2 5 21" xfId="438" xr:uid="{00000000-0005-0000-0000-000093030000}"/>
    <cellStyle name="Normal 2 5 21 2" xfId="439" xr:uid="{00000000-0005-0000-0000-000094030000}"/>
    <cellStyle name="Normal 2 5 21 2 2" xfId="1648" xr:uid="{00000000-0005-0000-0000-000095030000}"/>
    <cellStyle name="Normal 2 5 21 3" xfId="440" xr:uid="{00000000-0005-0000-0000-000096030000}"/>
    <cellStyle name="Normal 2 5 21 3 2" xfId="1649" xr:uid="{00000000-0005-0000-0000-000097030000}"/>
    <cellStyle name="Normal 2 5 21 4" xfId="441" xr:uid="{00000000-0005-0000-0000-000098030000}"/>
    <cellStyle name="Normal 2 5 21 4 2" xfId="1650" xr:uid="{00000000-0005-0000-0000-000099030000}"/>
    <cellStyle name="Normal 2 5 21 5" xfId="442" xr:uid="{00000000-0005-0000-0000-00009A030000}"/>
    <cellStyle name="Normal 2 5 21 5 2" xfId="1651" xr:uid="{00000000-0005-0000-0000-00009B030000}"/>
    <cellStyle name="Normal 2 5 21 6" xfId="443" xr:uid="{00000000-0005-0000-0000-00009C030000}"/>
    <cellStyle name="Normal 2 5 21 6 2" xfId="1652" xr:uid="{00000000-0005-0000-0000-00009D030000}"/>
    <cellStyle name="Normal 2 5 21 7" xfId="444" xr:uid="{00000000-0005-0000-0000-00009E030000}"/>
    <cellStyle name="Normal 2 5 21 7 2" xfId="1653" xr:uid="{00000000-0005-0000-0000-00009F030000}"/>
    <cellStyle name="Normal 2 5 21 8" xfId="1244" xr:uid="{00000000-0005-0000-0000-0000A0030000}"/>
    <cellStyle name="Normal 2 5 22" xfId="445" xr:uid="{00000000-0005-0000-0000-0000A1030000}"/>
    <cellStyle name="Normal 2 5 22 2" xfId="1245" xr:uid="{00000000-0005-0000-0000-0000A2030000}"/>
    <cellStyle name="Normal 2 5 23" xfId="446" xr:uid="{00000000-0005-0000-0000-0000A3030000}"/>
    <cellStyle name="Normal 2 5 23 2" xfId="1246" xr:uid="{00000000-0005-0000-0000-0000A4030000}"/>
    <cellStyle name="Normal 2 5 24" xfId="447" xr:uid="{00000000-0005-0000-0000-0000A5030000}"/>
    <cellStyle name="Normal 2 5 24 2" xfId="1247" xr:uid="{00000000-0005-0000-0000-0000A6030000}"/>
    <cellStyle name="Normal 2 5 25" xfId="448" xr:uid="{00000000-0005-0000-0000-0000A7030000}"/>
    <cellStyle name="Normal 2 5 25 2" xfId="1248" xr:uid="{00000000-0005-0000-0000-0000A8030000}"/>
    <cellStyle name="Normal 2 5 26" xfId="449" xr:uid="{00000000-0005-0000-0000-0000A9030000}"/>
    <cellStyle name="Normal 2 5 26 2" xfId="1249" xr:uid="{00000000-0005-0000-0000-0000AA030000}"/>
    <cellStyle name="Normal 2 5 27" xfId="924" xr:uid="{00000000-0005-0000-0000-0000AB030000}"/>
    <cellStyle name="Normal 2 5 27 2" xfId="1641" xr:uid="{00000000-0005-0000-0000-0000AC030000}"/>
    <cellStyle name="Normal 2 5 3" xfId="450" xr:uid="{00000000-0005-0000-0000-0000AD030000}"/>
    <cellStyle name="Normal 2 5 3 2" xfId="1250" xr:uid="{00000000-0005-0000-0000-0000AE030000}"/>
    <cellStyle name="Normal 2 5 4" xfId="451" xr:uid="{00000000-0005-0000-0000-0000AF030000}"/>
    <cellStyle name="Normal 2 5 4 2" xfId="1251" xr:uid="{00000000-0005-0000-0000-0000B0030000}"/>
    <cellStyle name="Normal 2 5 5" xfId="452" xr:uid="{00000000-0005-0000-0000-0000B1030000}"/>
    <cellStyle name="Normal 2 5 5 2" xfId="1252" xr:uid="{00000000-0005-0000-0000-0000B2030000}"/>
    <cellStyle name="Normal 2 5 6" xfId="453" xr:uid="{00000000-0005-0000-0000-0000B3030000}"/>
    <cellStyle name="Normal 2 5 6 2" xfId="1253" xr:uid="{00000000-0005-0000-0000-0000B4030000}"/>
    <cellStyle name="Normal 2 5 7" xfId="454" xr:uid="{00000000-0005-0000-0000-0000B5030000}"/>
    <cellStyle name="Normal 2 5 7 2" xfId="1254" xr:uid="{00000000-0005-0000-0000-0000B6030000}"/>
    <cellStyle name="Normal 2 5 8" xfId="455" xr:uid="{00000000-0005-0000-0000-0000B7030000}"/>
    <cellStyle name="Normal 2 5 8 2" xfId="1255" xr:uid="{00000000-0005-0000-0000-0000B8030000}"/>
    <cellStyle name="Normal 2 5 9" xfId="456" xr:uid="{00000000-0005-0000-0000-0000B9030000}"/>
    <cellStyle name="Normal 2 5 9 2" xfId="1256" xr:uid="{00000000-0005-0000-0000-0000BA030000}"/>
    <cellStyle name="Normal 2 6" xfId="457" xr:uid="{00000000-0005-0000-0000-0000BB030000}"/>
    <cellStyle name="Normal 2 6 2" xfId="458" xr:uid="{00000000-0005-0000-0000-0000BC030000}"/>
    <cellStyle name="Normal 2 6 2 2" xfId="1257" xr:uid="{00000000-0005-0000-0000-0000BD030000}"/>
    <cellStyle name="Normal 2 6 3" xfId="459" xr:uid="{00000000-0005-0000-0000-0000BE030000}"/>
    <cellStyle name="Normal 2 6 3 2" xfId="1258" xr:uid="{00000000-0005-0000-0000-0000BF030000}"/>
    <cellStyle name="Normal 2 6 4" xfId="460" xr:uid="{00000000-0005-0000-0000-0000C0030000}"/>
    <cellStyle name="Normal 2 6 4 2" xfId="1259" xr:uid="{00000000-0005-0000-0000-0000C1030000}"/>
    <cellStyle name="Normal 2 6 5" xfId="461" xr:uid="{00000000-0005-0000-0000-0000C2030000}"/>
    <cellStyle name="Normal 2 6 5 2" xfId="1260" xr:uid="{00000000-0005-0000-0000-0000C3030000}"/>
    <cellStyle name="Normal 2 6 6" xfId="925" xr:uid="{00000000-0005-0000-0000-0000C4030000}"/>
    <cellStyle name="Normal 2 6 6 2" xfId="1654" xr:uid="{00000000-0005-0000-0000-0000C5030000}"/>
    <cellStyle name="Normal 2 7" xfId="462" xr:uid="{00000000-0005-0000-0000-0000C6030000}"/>
    <cellStyle name="Normal 2 7 2" xfId="1655" xr:uid="{00000000-0005-0000-0000-0000C7030000}"/>
    <cellStyle name="Normal 2 8" xfId="463" xr:uid="{00000000-0005-0000-0000-0000C8030000}"/>
    <cellStyle name="Normal 2 8 2" xfId="1656" xr:uid="{00000000-0005-0000-0000-0000C9030000}"/>
    <cellStyle name="Normal 2 9" xfId="464" xr:uid="{00000000-0005-0000-0000-0000CA030000}"/>
    <cellStyle name="Normal 2 9 2" xfId="1657" xr:uid="{00000000-0005-0000-0000-0000CB030000}"/>
    <cellStyle name="Normal 20" xfId="465" xr:uid="{00000000-0005-0000-0000-0000CC030000}"/>
    <cellStyle name="Normal 20 10" xfId="838" xr:uid="{00000000-0005-0000-0000-0000CD030000}"/>
    <cellStyle name="Normal 20 10 2" xfId="1659" xr:uid="{00000000-0005-0000-0000-0000CE030000}"/>
    <cellStyle name="Normal 20 11" xfId="1658" xr:uid="{00000000-0005-0000-0000-0000CF030000}"/>
    <cellStyle name="Normal 20 2" xfId="466" xr:uid="{00000000-0005-0000-0000-0000D0030000}"/>
    <cellStyle name="Normal 20 2 2" xfId="1660" xr:uid="{00000000-0005-0000-0000-0000D1030000}"/>
    <cellStyle name="Normal 20 3" xfId="467" xr:uid="{00000000-0005-0000-0000-0000D2030000}"/>
    <cellStyle name="Normal 20 3 2" xfId="1661" xr:uid="{00000000-0005-0000-0000-0000D3030000}"/>
    <cellStyle name="Normal 20 4" xfId="468" xr:uid="{00000000-0005-0000-0000-0000D4030000}"/>
    <cellStyle name="Normal 20 4 2" xfId="1662" xr:uid="{00000000-0005-0000-0000-0000D5030000}"/>
    <cellStyle name="Normal 20 5" xfId="469" xr:uid="{00000000-0005-0000-0000-0000D6030000}"/>
    <cellStyle name="Normal 20 5 2" xfId="1663" xr:uid="{00000000-0005-0000-0000-0000D7030000}"/>
    <cellStyle name="Normal 20 6" xfId="470" xr:uid="{00000000-0005-0000-0000-0000D8030000}"/>
    <cellStyle name="Normal 20 6 2" xfId="1664" xr:uid="{00000000-0005-0000-0000-0000D9030000}"/>
    <cellStyle name="Normal 20 7" xfId="471" xr:uid="{00000000-0005-0000-0000-0000DA030000}"/>
    <cellStyle name="Normal 20 7 2" xfId="1665" xr:uid="{00000000-0005-0000-0000-0000DB030000}"/>
    <cellStyle name="Normal 20 8" xfId="472" xr:uid="{00000000-0005-0000-0000-0000DC030000}"/>
    <cellStyle name="Normal 20 8 2" xfId="1666" xr:uid="{00000000-0005-0000-0000-0000DD030000}"/>
    <cellStyle name="Normal 20 9" xfId="473" xr:uid="{00000000-0005-0000-0000-0000DE030000}"/>
    <cellStyle name="Normal 20 9 2" xfId="1667" xr:uid="{00000000-0005-0000-0000-0000DF030000}"/>
    <cellStyle name="Normal 21" xfId="474" xr:uid="{00000000-0005-0000-0000-0000E0030000}"/>
    <cellStyle name="Normal 21 10" xfId="1261" xr:uid="{00000000-0005-0000-0000-0000E1030000}"/>
    <cellStyle name="Normal 21 2" xfId="475" xr:uid="{00000000-0005-0000-0000-0000E2030000}"/>
    <cellStyle name="Normal 21 2 2" xfId="1262" xr:uid="{00000000-0005-0000-0000-0000E3030000}"/>
    <cellStyle name="Normal 21 3" xfId="476" xr:uid="{00000000-0005-0000-0000-0000E4030000}"/>
    <cellStyle name="Normal 21 3 2" xfId="1263" xr:uid="{00000000-0005-0000-0000-0000E5030000}"/>
    <cellStyle name="Normal 21 4" xfId="477" xr:uid="{00000000-0005-0000-0000-0000E6030000}"/>
    <cellStyle name="Normal 21 4 2" xfId="1264" xr:uid="{00000000-0005-0000-0000-0000E7030000}"/>
    <cellStyle name="Normal 21 5" xfId="478" xr:uid="{00000000-0005-0000-0000-0000E8030000}"/>
    <cellStyle name="Normal 21 5 2" xfId="1265" xr:uid="{00000000-0005-0000-0000-0000E9030000}"/>
    <cellStyle name="Normal 21 6" xfId="479" xr:uid="{00000000-0005-0000-0000-0000EA030000}"/>
    <cellStyle name="Normal 21 6 2" xfId="1266" xr:uid="{00000000-0005-0000-0000-0000EB030000}"/>
    <cellStyle name="Normal 21 7" xfId="480" xr:uid="{00000000-0005-0000-0000-0000EC030000}"/>
    <cellStyle name="Normal 21 7 2" xfId="1267" xr:uid="{00000000-0005-0000-0000-0000ED030000}"/>
    <cellStyle name="Normal 21 8" xfId="481" xr:uid="{00000000-0005-0000-0000-0000EE030000}"/>
    <cellStyle name="Normal 21 8 2" xfId="1268" xr:uid="{00000000-0005-0000-0000-0000EF030000}"/>
    <cellStyle name="Normal 21 9" xfId="839" xr:uid="{00000000-0005-0000-0000-0000F0030000}"/>
    <cellStyle name="Normal 21 9 2" xfId="1269" xr:uid="{00000000-0005-0000-0000-0000F1030000}"/>
    <cellStyle name="Normal 22" xfId="858" xr:uid="{00000000-0005-0000-0000-0000F2030000}"/>
    <cellStyle name="Normal 22 2" xfId="859" xr:uid="{00000000-0005-0000-0000-0000F3030000}"/>
    <cellStyle name="Normal 22 2 2" xfId="1513" xr:uid="{00000000-0005-0000-0000-0000F4030000}"/>
    <cellStyle name="Normal 22 3" xfId="1512" xr:uid="{00000000-0005-0000-0000-0000F5030000}"/>
    <cellStyle name="Normal 23" xfId="1" xr:uid="{00000000-0005-0000-0000-0000F6030000}"/>
    <cellStyle name="Normal 24" xfId="849" xr:uid="{00000000-0005-0000-0000-0000F7030000}"/>
    <cellStyle name="Normal 24 2" xfId="482" xr:uid="{00000000-0005-0000-0000-0000F8030000}"/>
    <cellStyle name="Normal 24 3" xfId="483" xr:uid="{00000000-0005-0000-0000-0000F9030000}"/>
    <cellStyle name="Normal 24 4" xfId="484" xr:uid="{00000000-0005-0000-0000-0000FA030000}"/>
    <cellStyle name="Normal 24 5" xfId="485" xr:uid="{00000000-0005-0000-0000-0000FB030000}"/>
    <cellStyle name="Normal 24 6" xfId="486" xr:uid="{00000000-0005-0000-0000-0000FC030000}"/>
    <cellStyle name="Normal 24 7" xfId="487" xr:uid="{00000000-0005-0000-0000-0000FD030000}"/>
    <cellStyle name="Normal 24 7 2" xfId="841" xr:uid="{00000000-0005-0000-0000-0000FE030000}"/>
    <cellStyle name="Normal 24 7 3" xfId="840" xr:uid="{00000000-0005-0000-0000-0000FF030000}"/>
    <cellStyle name="Normal 24 8" xfId="855" xr:uid="{00000000-0005-0000-0000-000000040000}"/>
    <cellStyle name="Normal 24 8 2" xfId="1754" xr:uid="{00000000-0005-0000-0000-000001040000}"/>
    <cellStyle name="Normal 25" xfId="864" xr:uid="{00000000-0005-0000-0000-000002040000}"/>
    <cellStyle name="Normal 26" xfId="967" xr:uid="{00000000-0005-0000-0000-000003040000}"/>
    <cellStyle name="Normal 26 2" xfId="1518" xr:uid="{00000000-0005-0000-0000-000004040000}"/>
    <cellStyle name="Normal 27" xfId="1521" xr:uid="{00000000-0005-0000-0000-000005040000}"/>
    <cellStyle name="Normal 27 2" xfId="1756" xr:uid="{00000000-0005-0000-0000-000006040000}"/>
    <cellStyle name="Normal 28" xfId="1757" xr:uid="{00000000-0005-0000-0000-000007040000}"/>
    <cellStyle name="Normal 3" xfId="850" xr:uid="{00000000-0005-0000-0000-000008040000}"/>
    <cellStyle name="Normal 3 10" xfId="488" xr:uid="{00000000-0005-0000-0000-000009040000}"/>
    <cellStyle name="Normal 3 10 2" xfId="1668" xr:uid="{00000000-0005-0000-0000-00000A040000}"/>
    <cellStyle name="Normal 3 11" xfId="489" xr:uid="{00000000-0005-0000-0000-00000B040000}"/>
    <cellStyle name="Normal 3 11 2" xfId="1669" xr:uid="{00000000-0005-0000-0000-00000C040000}"/>
    <cellStyle name="Normal 3 12" xfId="490" xr:uid="{00000000-0005-0000-0000-00000D040000}"/>
    <cellStyle name="Normal 3 12 2" xfId="1670" xr:uid="{00000000-0005-0000-0000-00000E040000}"/>
    <cellStyle name="Normal 3 13" xfId="491" xr:uid="{00000000-0005-0000-0000-00000F040000}"/>
    <cellStyle name="Normal 3 13 2" xfId="1671" xr:uid="{00000000-0005-0000-0000-000010040000}"/>
    <cellStyle name="Normal 3 14" xfId="492" xr:uid="{00000000-0005-0000-0000-000011040000}"/>
    <cellStyle name="Normal 3 14 2" xfId="1672" xr:uid="{00000000-0005-0000-0000-000012040000}"/>
    <cellStyle name="Normal 3 15" xfId="493" xr:uid="{00000000-0005-0000-0000-000013040000}"/>
    <cellStyle name="Normal 3 15 2" xfId="1270" xr:uid="{00000000-0005-0000-0000-000014040000}"/>
    <cellStyle name="Normal 3 16" xfId="494" xr:uid="{00000000-0005-0000-0000-000015040000}"/>
    <cellStyle name="Normal 3 16 2" xfId="1271" xr:uid="{00000000-0005-0000-0000-000016040000}"/>
    <cellStyle name="Normal 3 17" xfId="495" xr:uid="{00000000-0005-0000-0000-000017040000}"/>
    <cellStyle name="Normal 3 17 2" xfId="1272" xr:uid="{00000000-0005-0000-0000-000018040000}"/>
    <cellStyle name="Normal 3 18" xfId="496" xr:uid="{00000000-0005-0000-0000-000019040000}"/>
    <cellStyle name="Normal 3 18 2" xfId="1273" xr:uid="{00000000-0005-0000-0000-00001A040000}"/>
    <cellStyle name="Normal 3 19" xfId="497" xr:uid="{00000000-0005-0000-0000-00001B040000}"/>
    <cellStyle name="Normal 3 19 2" xfId="1274" xr:uid="{00000000-0005-0000-0000-00001C040000}"/>
    <cellStyle name="Normal 3 2" xfId="498" xr:uid="{00000000-0005-0000-0000-00001D040000}"/>
    <cellStyle name="Normal 3 2 10" xfId="499" xr:uid="{00000000-0005-0000-0000-00001E040000}"/>
    <cellStyle name="Normal 3 2 10 2" xfId="1275" xr:uid="{00000000-0005-0000-0000-00001F040000}"/>
    <cellStyle name="Normal 3 2 11" xfId="500" xr:uid="{00000000-0005-0000-0000-000020040000}"/>
    <cellStyle name="Normal 3 2 11 2" xfId="501" xr:uid="{00000000-0005-0000-0000-000021040000}"/>
    <cellStyle name="Normal 3 2 11 2 2" xfId="1674" xr:uid="{00000000-0005-0000-0000-000022040000}"/>
    <cellStyle name="Normal 3 2 11 3" xfId="502" xr:uid="{00000000-0005-0000-0000-000023040000}"/>
    <cellStyle name="Normal 3 2 11 3 2" xfId="1675" xr:uid="{00000000-0005-0000-0000-000024040000}"/>
    <cellStyle name="Normal 3 2 11 4" xfId="503" xr:uid="{00000000-0005-0000-0000-000025040000}"/>
    <cellStyle name="Normal 3 2 11 4 2" xfId="1676" xr:uid="{00000000-0005-0000-0000-000026040000}"/>
    <cellStyle name="Normal 3 2 11 5" xfId="504" xr:uid="{00000000-0005-0000-0000-000027040000}"/>
    <cellStyle name="Normal 3 2 11 5 2" xfId="1677" xr:uid="{00000000-0005-0000-0000-000028040000}"/>
    <cellStyle name="Normal 3 2 11 6" xfId="505" xr:uid="{00000000-0005-0000-0000-000029040000}"/>
    <cellStyle name="Normal 3 2 11 6 2" xfId="1678" xr:uid="{00000000-0005-0000-0000-00002A040000}"/>
    <cellStyle name="Normal 3 2 11 7" xfId="506" xr:uid="{00000000-0005-0000-0000-00002B040000}"/>
    <cellStyle name="Normal 3 2 11 7 2" xfId="1679" xr:uid="{00000000-0005-0000-0000-00002C040000}"/>
    <cellStyle name="Normal 3 2 11 8" xfId="1276" xr:uid="{00000000-0005-0000-0000-00002D040000}"/>
    <cellStyle name="Normal 3 2 12" xfId="507" xr:uid="{00000000-0005-0000-0000-00002E040000}"/>
    <cellStyle name="Normal 3 2 12 2" xfId="1277" xr:uid="{00000000-0005-0000-0000-00002F040000}"/>
    <cellStyle name="Normal 3 2 13" xfId="508" xr:uid="{00000000-0005-0000-0000-000030040000}"/>
    <cellStyle name="Normal 3 2 13 2" xfId="1278" xr:uid="{00000000-0005-0000-0000-000031040000}"/>
    <cellStyle name="Normal 3 2 14" xfId="509" xr:uid="{00000000-0005-0000-0000-000032040000}"/>
    <cellStyle name="Normal 3 2 14 2" xfId="1279" xr:uid="{00000000-0005-0000-0000-000033040000}"/>
    <cellStyle name="Normal 3 2 15" xfId="510" xr:uid="{00000000-0005-0000-0000-000034040000}"/>
    <cellStyle name="Normal 3 2 15 2" xfId="1280" xr:uid="{00000000-0005-0000-0000-000035040000}"/>
    <cellStyle name="Normal 3 2 16" xfId="511" xr:uid="{00000000-0005-0000-0000-000036040000}"/>
    <cellStyle name="Normal 3 2 16 2" xfId="1281" xr:uid="{00000000-0005-0000-0000-000037040000}"/>
    <cellStyle name="Normal 3 2 17" xfId="926" xr:uid="{00000000-0005-0000-0000-000038040000}"/>
    <cellStyle name="Normal 3 2 17 2" xfId="1673" xr:uid="{00000000-0005-0000-0000-000039040000}"/>
    <cellStyle name="Normal 3 2 2" xfId="512" xr:uid="{00000000-0005-0000-0000-00003A040000}"/>
    <cellStyle name="Normal 3 2 2 2" xfId="513" xr:uid="{00000000-0005-0000-0000-00003B040000}"/>
    <cellStyle name="Normal 3 2 2 2 2" xfId="514" xr:uid="{00000000-0005-0000-0000-00003C040000}"/>
    <cellStyle name="Normal 3 2 2 2 2 2" xfId="1283" xr:uid="{00000000-0005-0000-0000-00003D040000}"/>
    <cellStyle name="Normal 3 2 2 2 3" xfId="515" xr:uid="{00000000-0005-0000-0000-00003E040000}"/>
    <cellStyle name="Normal 3 2 2 2 3 2" xfId="1284" xr:uid="{00000000-0005-0000-0000-00003F040000}"/>
    <cellStyle name="Normal 3 2 2 2 4" xfId="516" xr:uid="{00000000-0005-0000-0000-000040040000}"/>
    <cellStyle name="Normal 3 2 2 2 4 2" xfId="1285" xr:uid="{00000000-0005-0000-0000-000041040000}"/>
    <cellStyle name="Normal 3 2 2 2 5" xfId="517" xr:uid="{00000000-0005-0000-0000-000042040000}"/>
    <cellStyle name="Normal 3 2 2 2 5 2" xfId="1286" xr:uid="{00000000-0005-0000-0000-000043040000}"/>
    <cellStyle name="Normal 3 2 2 2 6" xfId="518" xr:uid="{00000000-0005-0000-0000-000044040000}"/>
    <cellStyle name="Normal 3 2 2 2 6 2" xfId="1287" xr:uid="{00000000-0005-0000-0000-000045040000}"/>
    <cellStyle name="Normal 3 2 2 2 7" xfId="519" xr:uid="{00000000-0005-0000-0000-000046040000}"/>
    <cellStyle name="Normal 3 2 2 2 7 2" xfId="1288" xr:uid="{00000000-0005-0000-0000-000047040000}"/>
    <cellStyle name="Normal 3 2 2 2 8" xfId="1680" xr:uid="{00000000-0005-0000-0000-000048040000}"/>
    <cellStyle name="Normal 3 2 2 3" xfId="520" xr:uid="{00000000-0005-0000-0000-000049040000}"/>
    <cellStyle name="Normal 3 2 2 3 2" xfId="1289" xr:uid="{00000000-0005-0000-0000-00004A040000}"/>
    <cellStyle name="Normal 3 2 2 4" xfId="521" xr:uid="{00000000-0005-0000-0000-00004B040000}"/>
    <cellStyle name="Normal 3 2 2 4 2" xfId="1681" xr:uid="{00000000-0005-0000-0000-00004C040000}"/>
    <cellStyle name="Normal 3 2 2 5" xfId="522" xr:uid="{00000000-0005-0000-0000-00004D040000}"/>
    <cellStyle name="Normal 3 2 2 5 2" xfId="1682" xr:uid="{00000000-0005-0000-0000-00004E040000}"/>
    <cellStyle name="Normal 3 2 2 6" xfId="523" xr:uid="{00000000-0005-0000-0000-00004F040000}"/>
    <cellStyle name="Normal 3 2 2 6 2" xfId="1683" xr:uid="{00000000-0005-0000-0000-000050040000}"/>
    <cellStyle name="Normal 3 2 2 7" xfId="524" xr:uid="{00000000-0005-0000-0000-000051040000}"/>
    <cellStyle name="Normal 3 2 2 7 2" xfId="1684" xr:uid="{00000000-0005-0000-0000-000052040000}"/>
    <cellStyle name="Normal 3 2 2 8" xfId="525" xr:uid="{00000000-0005-0000-0000-000053040000}"/>
    <cellStyle name="Normal 3 2 2 8 2" xfId="1685" xr:uid="{00000000-0005-0000-0000-000054040000}"/>
    <cellStyle name="Normal 3 2 2 9" xfId="1282" xr:uid="{00000000-0005-0000-0000-000055040000}"/>
    <cellStyle name="Normal 3 2 3" xfId="526" xr:uid="{00000000-0005-0000-0000-000056040000}"/>
    <cellStyle name="Normal 3 2 3 2" xfId="1290" xr:uid="{00000000-0005-0000-0000-000057040000}"/>
    <cellStyle name="Normal 3 2 4" xfId="527" xr:uid="{00000000-0005-0000-0000-000058040000}"/>
    <cellStyle name="Normal 3 2 4 2" xfId="1291" xr:uid="{00000000-0005-0000-0000-000059040000}"/>
    <cellStyle name="Normal 3 2 5" xfId="528" xr:uid="{00000000-0005-0000-0000-00005A040000}"/>
    <cellStyle name="Normal 3 2 5 2" xfId="1292" xr:uid="{00000000-0005-0000-0000-00005B040000}"/>
    <cellStyle name="Normal 3 2 6" xfId="529" xr:uid="{00000000-0005-0000-0000-00005C040000}"/>
    <cellStyle name="Normal 3 2 6 2" xfId="1293" xr:uid="{00000000-0005-0000-0000-00005D040000}"/>
    <cellStyle name="Normal 3 2 7" xfId="530" xr:uid="{00000000-0005-0000-0000-00005E040000}"/>
    <cellStyle name="Normal 3 2 7 2" xfId="1294" xr:uid="{00000000-0005-0000-0000-00005F040000}"/>
    <cellStyle name="Normal 3 2 8" xfId="531" xr:uid="{00000000-0005-0000-0000-000060040000}"/>
    <cellStyle name="Normal 3 2 8 2" xfId="1295" xr:uid="{00000000-0005-0000-0000-000061040000}"/>
    <cellStyle name="Normal 3 2 9" xfId="532" xr:uid="{00000000-0005-0000-0000-000062040000}"/>
    <cellStyle name="Normal 3 2 9 2" xfId="1296" xr:uid="{00000000-0005-0000-0000-000063040000}"/>
    <cellStyle name="Normal 3 20" xfId="533" xr:uid="{00000000-0005-0000-0000-000064040000}"/>
    <cellStyle name="Normal 3 20 2" xfId="1297" xr:uid="{00000000-0005-0000-0000-000065040000}"/>
    <cellStyle name="Normal 3 21" xfId="534" xr:uid="{00000000-0005-0000-0000-000066040000}"/>
    <cellStyle name="Normal 3 21 2" xfId="1298" xr:uid="{00000000-0005-0000-0000-000067040000}"/>
    <cellStyle name="Normal 3 22" xfId="535" xr:uid="{00000000-0005-0000-0000-000068040000}"/>
    <cellStyle name="Normal 3 22 2" xfId="1299" xr:uid="{00000000-0005-0000-0000-000069040000}"/>
    <cellStyle name="Normal 3 23" xfId="536" xr:uid="{00000000-0005-0000-0000-00006A040000}"/>
    <cellStyle name="Normal 3 23 2" xfId="1300" xr:uid="{00000000-0005-0000-0000-00006B040000}"/>
    <cellStyle name="Normal 3 24" xfId="537" xr:uid="{00000000-0005-0000-0000-00006C040000}"/>
    <cellStyle name="Normal 3 24 2" xfId="1301" xr:uid="{00000000-0005-0000-0000-00006D040000}"/>
    <cellStyle name="Normal 3 25" xfId="538" xr:uid="{00000000-0005-0000-0000-00006E040000}"/>
    <cellStyle name="Normal 3 25 2" xfId="1302" xr:uid="{00000000-0005-0000-0000-00006F040000}"/>
    <cellStyle name="Normal 3 26" xfId="539" xr:uid="{00000000-0005-0000-0000-000070040000}"/>
    <cellStyle name="Normal 3 26 2" xfId="1303" xr:uid="{00000000-0005-0000-0000-000071040000}"/>
    <cellStyle name="Normal 3 27" xfId="540" xr:uid="{00000000-0005-0000-0000-000072040000}"/>
    <cellStyle name="Normal 3 27 2" xfId="1304" xr:uid="{00000000-0005-0000-0000-000073040000}"/>
    <cellStyle name="Normal 3 28" xfId="541" xr:uid="{00000000-0005-0000-0000-000074040000}"/>
    <cellStyle name="Normal 3 28 2" xfId="1305" xr:uid="{00000000-0005-0000-0000-000075040000}"/>
    <cellStyle name="Normal 3 29" xfId="542" xr:uid="{00000000-0005-0000-0000-000076040000}"/>
    <cellStyle name="Normal 3 29 2" xfId="1306" xr:uid="{00000000-0005-0000-0000-000077040000}"/>
    <cellStyle name="Normal 3 3" xfId="543" xr:uid="{00000000-0005-0000-0000-000078040000}"/>
    <cellStyle name="Normal 3 3 10" xfId="544" xr:uid="{00000000-0005-0000-0000-000079040000}"/>
    <cellStyle name="Normal 3 3 10 2" xfId="1307" xr:uid="{00000000-0005-0000-0000-00007A040000}"/>
    <cellStyle name="Normal 3 3 11" xfId="545" xr:uid="{00000000-0005-0000-0000-00007B040000}"/>
    <cellStyle name="Normal 3 3 11 2" xfId="546" xr:uid="{00000000-0005-0000-0000-00007C040000}"/>
    <cellStyle name="Normal 3 3 11 2 2" xfId="1687" xr:uid="{00000000-0005-0000-0000-00007D040000}"/>
    <cellStyle name="Normal 3 3 11 3" xfId="547" xr:uid="{00000000-0005-0000-0000-00007E040000}"/>
    <cellStyle name="Normal 3 3 11 3 2" xfId="1688" xr:uid="{00000000-0005-0000-0000-00007F040000}"/>
    <cellStyle name="Normal 3 3 11 4" xfId="548" xr:uid="{00000000-0005-0000-0000-000080040000}"/>
    <cellStyle name="Normal 3 3 11 4 2" xfId="1689" xr:uid="{00000000-0005-0000-0000-000081040000}"/>
    <cellStyle name="Normal 3 3 11 5" xfId="549" xr:uid="{00000000-0005-0000-0000-000082040000}"/>
    <cellStyle name="Normal 3 3 11 5 2" xfId="1690" xr:uid="{00000000-0005-0000-0000-000083040000}"/>
    <cellStyle name="Normal 3 3 11 6" xfId="550" xr:uid="{00000000-0005-0000-0000-000084040000}"/>
    <cellStyle name="Normal 3 3 11 6 2" xfId="1691" xr:uid="{00000000-0005-0000-0000-000085040000}"/>
    <cellStyle name="Normal 3 3 11 7" xfId="551" xr:uid="{00000000-0005-0000-0000-000086040000}"/>
    <cellStyle name="Normal 3 3 11 7 2" xfId="1692" xr:uid="{00000000-0005-0000-0000-000087040000}"/>
    <cellStyle name="Normal 3 3 11 8" xfId="1308" xr:uid="{00000000-0005-0000-0000-000088040000}"/>
    <cellStyle name="Normal 3 3 12" xfId="552" xr:uid="{00000000-0005-0000-0000-000089040000}"/>
    <cellStyle name="Normal 3 3 12 2" xfId="1309" xr:uid="{00000000-0005-0000-0000-00008A040000}"/>
    <cellStyle name="Normal 3 3 13" xfId="553" xr:uid="{00000000-0005-0000-0000-00008B040000}"/>
    <cellStyle name="Normal 3 3 13 2" xfId="1310" xr:uid="{00000000-0005-0000-0000-00008C040000}"/>
    <cellStyle name="Normal 3 3 14" xfId="554" xr:uid="{00000000-0005-0000-0000-00008D040000}"/>
    <cellStyle name="Normal 3 3 14 2" xfId="1311" xr:uid="{00000000-0005-0000-0000-00008E040000}"/>
    <cellStyle name="Normal 3 3 15" xfId="555" xr:uid="{00000000-0005-0000-0000-00008F040000}"/>
    <cellStyle name="Normal 3 3 15 2" xfId="1312" xr:uid="{00000000-0005-0000-0000-000090040000}"/>
    <cellStyle name="Normal 3 3 16" xfId="556" xr:uid="{00000000-0005-0000-0000-000091040000}"/>
    <cellStyle name="Normal 3 3 16 2" xfId="1313" xr:uid="{00000000-0005-0000-0000-000092040000}"/>
    <cellStyle name="Normal 3 3 17" xfId="927" xr:uid="{00000000-0005-0000-0000-000093040000}"/>
    <cellStyle name="Normal 3 3 17 2" xfId="1686" xr:uid="{00000000-0005-0000-0000-000094040000}"/>
    <cellStyle name="Normal 3 3 2" xfId="557" xr:uid="{00000000-0005-0000-0000-000095040000}"/>
    <cellStyle name="Normal 3 3 2 2" xfId="558" xr:uid="{00000000-0005-0000-0000-000096040000}"/>
    <cellStyle name="Normal 3 3 2 2 2" xfId="559" xr:uid="{00000000-0005-0000-0000-000097040000}"/>
    <cellStyle name="Normal 3 3 2 2 2 2" xfId="1315" xr:uid="{00000000-0005-0000-0000-000098040000}"/>
    <cellStyle name="Normal 3 3 2 2 3" xfId="560" xr:uid="{00000000-0005-0000-0000-000099040000}"/>
    <cellStyle name="Normal 3 3 2 2 3 2" xfId="1316" xr:uid="{00000000-0005-0000-0000-00009A040000}"/>
    <cellStyle name="Normal 3 3 2 2 4" xfId="561" xr:uid="{00000000-0005-0000-0000-00009B040000}"/>
    <cellStyle name="Normal 3 3 2 2 4 2" xfId="1317" xr:uid="{00000000-0005-0000-0000-00009C040000}"/>
    <cellStyle name="Normal 3 3 2 2 5" xfId="562" xr:uid="{00000000-0005-0000-0000-00009D040000}"/>
    <cellStyle name="Normal 3 3 2 2 5 2" xfId="1318" xr:uid="{00000000-0005-0000-0000-00009E040000}"/>
    <cellStyle name="Normal 3 3 2 2 6" xfId="563" xr:uid="{00000000-0005-0000-0000-00009F040000}"/>
    <cellStyle name="Normal 3 3 2 2 6 2" xfId="1319" xr:uid="{00000000-0005-0000-0000-0000A0040000}"/>
    <cellStyle name="Normal 3 3 2 2 7" xfId="564" xr:uid="{00000000-0005-0000-0000-0000A1040000}"/>
    <cellStyle name="Normal 3 3 2 2 7 2" xfId="1320" xr:uid="{00000000-0005-0000-0000-0000A2040000}"/>
    <cellStyle name="Normal 3 3 2 2 8" xfId="1693" xr:uid="{00000000-0005-0000-0000-0000A3040000}"/>
    <cellStyle name="Normal 3 3 2 3" xfId="565" xr:uid="{00000000-0005-0000-0000-0000A4040000}"/>
    <cellStyle name="Normal 3 3 2 3 2" xfId="1321" xr:uid="{00000000-0005-0000-0000-0000A5040000}"/>
    <cellStyle name="Normal 3 3 2 4" xfId="566" xr:uid="{00000000-0005-0000-0000-0000A6040000}"/>
    <cellStyle name="Normal 3 3 2 4 2" xfId="1694" xr:uid="{00000000-0005-0000-0000-0000A7040000}"/>
    <cellStyle name="Normal 3 3 2 5" xfId="567" xr:uid="{00000000-0005-0000-0000-0000A8040000}"/>
    <cellStyle name="Normal 3 3 2 5 2" xfId="1695" xr:uid="{00000000-0005-0000-0000-0000A9040000}"/>
    <cellStyle name="Normal 3 3 2 6" xfId="568" xr:uid="{00000000-0005-0000-0000-0000AA040000}"/>
    <cellStyle name="Normal 3 3 2 6 2" xfId="1696" xr:uid="{00000000-0005-0000-0000-0000AB040000}"/>
    <cellStyle name="Normal 3 3 2 7" xfId="569" xr:uid="{00000000-0005-0000-0000-0000AC040000}"/>
    <cellStyle name="Normal 3 3 2 7 2" xfId="1697" xr:uid="{00000000-0005-0000-0000-0000AD040000}"/>
    <cellStyle name="Normal 3 3 2 8" xfId="570" xr:uid="{00000000-0005-0000-0000-0000AE040000}"/>
    <cellStyle name="Normal 3 3 2 8 2" xfId="1698" xr:uid="{00000000-0005-0000-0000-0000AF040000}"/>
    <cellStyle name="Normal 3 3 2 9" xfId="1314" xr:uid="{00000000-0005-0000-0000-0000B0040000}"/>
    <cellStyle name="Normal 3 3 3" xfId="571" xr:uid="{00000000-0005-0000-0000-0000B1040000}"/>
    <cellStyle name="Normal 3 3 3 2" xfId="1322" xr:uid="{00000000-0005-0000-0000-0000B2040000}"/>
    <cellStyle name="Normal 3 3 4" xfId="572" xr:uid="{00000000-0005-0000-0000-0000B3040000}"/>
    <cellStyle name="Normal 3 3 4 2" xfId="1323" xr:uid="{00000000-0005-0000-0000-0000B4040000}"/>
    <cellStyle name="Normal 3 3 5" xfId="573" xr:uid="{00000000-0005-0000-0000-0000B5040000}"/>
    <cellStyle name="Normal 3 3 5 2" xfId="1324" xr:uid="{00000000-0005-0000-0000-0000B6040000}"/>
    <cellStyle name="Normal 3 3 6" xfId="574" xr:uid="{00000000-0005-0000-0000-0000B7040000}"/>
    <cellStyle name="Normal 3 3 6 2" xfId="1325" xr:uid="{00000000-0005-0000-0000-0000B8040000}"/>
    <cellStyle name="Normal 3 3 7" xfId="575" xr:uid="{00000000-0005-0000-0000-0000B9040000}"/>
    <cellStyle name="Normal 3 3 7 2" xfId="1326" xr:uid="{00000000-0005-0000-0000-0000BA040000}"/>
    <cellStyle name="Normal 3 3 8" xfId="576" xr:uid="{00000000-0005-0000-0000-0000BB040000}"/>
    <cellStyle name="Normal 3 3 8 2" xfId="1327" xr:uid="{00000000-0005-0000-0000-0000BC040000}"/>
    <cellStyle name="Normal 3 3 9" xfId="577" xr:uid="{00000000-0005-0000-0000-0000BD040000}"/>
    <cellStyle name="Normal 3 3 9 2" xfId="1328" xr:uid="{00000000-0005-0000-0000-0000BE040000}"/>
    <cellStyle name="Normal 3 30" xfId="876" xr:uid="{00000000-0005-0000-0000-0000BF040000}"/>
    <cellStyle name="Normal 3 31" xfId="962" xr:uid="{00000000-0005-0000-0000-0000C0040000}"/>
    <cellStyle name="Normal 3 4" xfId="578" xr:uid="{00000000-0005-0000-0000-0000C1040000}"/>
    <cellStyle name="Normal 3 4 10" xfId="579" xr:uid="{00000000-0005-0000-0000-0000C2040000}"/>
    <cellStyle name="Normal 3 4 10 2" xfId="1329" xr:uid="{00000000-0005-0000-0000-0000C3040000}"/>
    <cellStyle name="Normal 3 4 11" xfId="580" xr:uid="{00000000-0005-0000-0000-0000C4040000}"/>
    <cellStyle name="Normal 3 4 11 2" xfId="581" xr:uid="{00000000-0005-0000-0000-0000C5040000}"/>
    <cellStyle name="Normal 3 4 11 2 2" xfId="1700" xr:uid="{00000000-0005-0000-0000-0000C6040000}"/>
    <cellStyle name="Normal 3 4 11 3" xfId="582" xr:uid="{00000000-0005-0000-0000-0000C7040000}"/>
    <cellStyle name="Normal 3 4 11 3 2" xfId="1701" xr:uid="{00000000-0005-0000-0000-0000C8040000}"/>
    <cellStyle name="Normal 3 4 11 4" xfId="583" xr:uid="{00000000-0005-0000-0000-0000C9040000}"/>
    <cellStyle name="Normal 3 4 11 4 2" xfId="1702" xr:uid="{00000000-0005-0000-0000-0000CA040000}"/>
    <cellStyle name="Normal 3 4 11 5" xfId="584" xr:uid="{00000000-0005-0000-0000-0000CB040000}"/>
    <cellStyle name="Normal 3 4 11 5 2" xfId="1703" xr:uid="{00000000-0005-0000-0000-0000CC040000}"/>
    <cellStyle name="Normal 3 4 11 6" xfId="585" xr:uid="{00000000-0005-0000-0000-0000CD040000}"/>
    <cellStyle name="Normal 3 4 11 6 2" xfId="1704" xr:uid="{00000000-0005-0000-0000-0000CE040000}"/>
    <cellStyle name="Normal 3 4 11 7" xfId="586" xr:uid="{00000000-0005-0000-0000-0000CF040000}"/>
    <cellStyle name="Normal 3 4 11 7 2" xfId="1705" xr:uid="{00000000-0005-0000-0000-0000D0040000}"/>
    <cellStyle name="Normal 3 4 11 8" xfId="1330" xr:uid="{00000000-0005-0000-0000-0000D1040000}"/>
    <cellStyle name="Normal 3 4 12" xfId="587" xr:uid="{00000000-0005-0000-0000-0000D2040000}"/>
    <cellStyle name="Normal 3 4 12 2" xfId="1331" xr:uid="{00000000-0005-0000-0000-0000D3040000}"/>
    <cellStyle name="Normal 3 4 13" xfId="588" xr:uid="{00000000-0005-0000-0000-0000D4040000}"/>
    <cellStyle name="Normal 3 4 13 2" xfId="1332" xr:uid="{00000000-0005-0000-0000-0000D5040000}"/>
    <cellStyle name="Normal 3 4 14" xfId="589" xr:uid="{00000000-0005-0000-0000-0000D6040000}"/>
    <cellStyle name="Normal 3 4 14 2" xfId="1333" xr:uid="{00000000-0005-0000-0000-0000D7040000}"/>
    <cellStyle name="Normal 3 4 15" xfId="590" xr:uid="{00000000-0005-0000-0000-0000D8040000}"/>
    <cellStyle name="Normal 3 4 15 2" xfId="1334" xr:uid="{00000000-0005-0000-0000-0000D9040000}"/>
    <cellStyle name="Normal 3 4 16" xfId="591" xr:uid="{00000000-0005-0000-0000-0000DA040000}"/>
    <cellStyle name="Normal 3 4 16 2" xfId="1335" xr:uid="{00000000-0005-0000-0000-0000DB040000}"/>
    <cellStyle name="Normal 3 4 17" xfId="928" xr:uid="{00000000-0005-0000-0000-0000DC040000}"/>
    <cellStyle name="Normal 3 4 17 2" xfId="1699" xr:uid="{00000000-0005-0000-0000-0000DD040000}"/>
    <cellStyle name="Normal 3 4 2" xfId="592" xr:uid="{00000000-0005-0000-0000-0000DE040000}"/>
    <cellStyle name="Normal 3 4 2 2" xfId="593" xr:uid="{00000000-0005-0000-0000-0000DF040000}"/>
    <cellStyle name="Normal 3 4 2 2 2" xfId="594" xr:uid="{00000000-0005-0000-0000-0000E0040000}"/>
    <cellStyle name="Normal 3 4 2 2 2 2" xfId="1337" xr:uid="{00000000-0005-0000-0000-0000E1040000}"/>
    <cellStyle name="Normal 3 4 2 2 3" xfId="595" xr:uid="{00000000-0005-0000-0000-0000E2040000}"/>
    <cellStyle name="Normal 3 4 2 2 3 2" xfId="1338" xr:uid="{00000000-0005-0000-0000-0000E3040000}"/>
    <cellStyle name="Normal 3 4 2 2 4" xfId="596" xr:uid="{00000000-0005-0000-0000-0000E4040000}"/>
    <cellStyle name="Normal 3 4 2 2 4 2" xfId="1339" xr:uid="{00000000-0005-0000-0000-0000E5040000}"/>
    <cellStyle name="Normal 3 4 2 2 5" xfId="597" xr:uid="{00000000-0005-0000-0000-0000E6040000}"/>
    <cellStyle name="Normal 3 4 2 2 5 2" xfId="1340" xr:uid="{00000000-0005-0000-0000-0000E7040000}"/>
    <cellStyle name="Normal 3 4 2 2 6" xfId="598" xr:uid="{00000000-0005-0000-0000-0000E8040000}"/>
    <cellStyle name="Normal 3 4 2 2 6 2" xfId="1341" xr:uid="{00000000-0005-0000-0000-0000E9040000}"/>
    <cellStyle name="Normal 3 4 2 2 7" xfId="599" xr:uid="{00000000-0005-0000-0000-0000EA040000}"/>
    <cellStyle name="Normal 3 4 2 2 7 2" xfId="1342" xr:uid="{00000000-0005-0000-0000-0000EB040000}"/>
    <cellStyle name="Normal 3 4 2 2 8" xfId="1706" xr:uid="{00000000-0005-0000-0000-0000EC040000}"/>
    <cellStyle name="Normal 3 4 2 3" xfId="600" xr:uid="{00000000-0005-0000-0000-0000ED040000}"/>
    <cellStyle name="Normal 3 4 2 3 2" xfId="1343" xr:uid="{00000000-0005-0000-0000-0000EE040000}"/>
    <cellStyle name="Normal 3 4 2 4" xfId="601" xr:uid="{00000000-0005-0000-0000-0000EF040000}"/>
    <cellStyle name="Normal 3 4 2 4 2" xfId="1707" xr:uid="{00000000-0005-0000-0000-0000F0040000}"/>
    <cellStyle name="Normal 3 4 2 5" xfId="602" xr:uid="{00000000-0005-0000-0000-0000F1040000}"/>
    <cellStyle name="Normal 3 4 2 5 2" xfId="1708" xr:uid="{00000000-0005-0000-0000-0000F2040000}"/>
    <cellStyle name="Normal 3 4 2 6" xfId="603" xr:uid="{00000000-0005-0000-0000-0000F3040000}"/>
    <cellStyle name="Normal 3 4 2 6 2" xfId="1709" xr:uid="{00000000-0005-0000-0000-0000F4040000}"/>
    <cellStyle name="Normal 3 4 2 7" xfId="604" xr:uid="{00000000-0005-0000-0000-0000F5040000}"/>
    <cellStyle name="Normal 3 4 2 7 2" xfId="1710" xr:uid="{00000000-0005-0000-0000-0000F6040000}"/>
    <cellStyle name="Normal 3 4 2 8" xfId="605" xr:uid="{00000000-0005-0000-0000-0000F7040000}"/>
    <cellStyle name="Normal 3 4 2 8 2" xfId="1711" xr:uid="{00000000-0005-0000-0000-0000F8040000}"/>
    <cellStyle name="Normal 3 4 2 9" xfId="1336" xr:uid="{00000000-0005-0000-0000-0000F9040000}"/>
    <cellStyle name="Normal 3 4 3" xfId="606" xr:uid="{00000000-0005-0000-0000-0000FA040000}"/>
    <cellStyle name="Normal 3 4 3 2" xfId="1344" xr:uid="{00000000-0005-0000-0000-0000FB040000}"/>
    <cellStyle name="Normal 3 4 4" xfId="607" xr:uid="{00000000-0005-0000-0000-0000FC040000}"/>
    <cellStyle name="Normal 3 4 4 2" xfId="1345" xr:uid="{00000000-0005-0000-0000-0000FD040000}"/>
    <cellStyle name="Normal 3 4 5" xfId="608" xr:uid="{00000000-0005-0000-0000-0000FE040000}"/>
    <cellStyle name="Normal 3 4 5 2" xfId="1346" xr:uid="{00000000-0005-0000-0000-0000FF040000}"/>
    <cellStyle name="Normal 3 4 6" xfId="609" xr:uid="{00000000-0005-0000-0000-000000050000}"/>
    <cellStyle name="Normal 3 4 6 2" xfId="1347" xr:uid="{00000000-0005-0000-0000-000001050000}"/>
    <cellStyle name="Normal 3 4 7" xfId="610" xr:uid="{00000000-0005-0000-0000-000002050000}"/>
    <cellStyle name="Normal 3 4 7 2" xfId="1348" xr:uid="{00000000-0005-0000-0000-000003050000}"/>
    <cellStyle name="Normal 3 4 8" xfId="611" xr:uid="{00000000-0005-0000-0000-000004050000}"/>
    <cellStyle name="Normal 3 4 8 2" xfId="1349" xr:uid="{00000000-0005-0000-0000-000005050000}"/>
    <cellStyle name="Normal 3 4 9" xfId="612" xr:uid="{00000000-0005-0000-0000-000006050000}"/>
    <cellStyle name="Normal 3 4 9 2" xfId="1350" xr:uid="{00000000-0005-0000-0000-000007050000}"/>
    <cellStyle name="Normal 3 5" xfId="613" xr:uid="{00000000-0005-0000-0000-000008050000}"/>
    <cellStyle name="Normal 3 5 10" xfId="614" xr:uid="{00000000-0005-0000-0000-000009050000}"/>
    <cellStyle name="Normal 3 5 10 2" xfId="1351" xr:uid="{00000000-0005-0000-0000-00000A050000}"/>
    <cellStyle name="Normal 3 5 11" xfId="615" xr:uid="{00000000-0005-0000-0000-00000B050000}"/>
    <cellStyle name="Normal 3 5 11 2" xfId="616" xr:uid="{00000000-0005-0000-0000-00000C050000}"/>
    <cellStyle name="Normal 3 5 11 2 2" xfId="1713" xr:uid="{00000000-0005-0000-0000-00000D050000}"/>
    <cellStyle name="Normal 3 5 11 3" xfId="617" xr:uid="{00000000-0005-0000-0000-00000E050000}"/>
    <cellStyle name="Normal 3 5 11 3 2" xfId="1714" xr:uid="{00000000-0005-0000-0000-00000F050000}"/>
    <cellStyle name="Normal 3 5 11 4" xfId="618" xr:uid="{00000000-0005-0000-0000-000010050000}"/>
    <cellStyle name="Normal 3 5 11 4 2" xfId="1715" xr:uid="{00000000-0005-0000-0000-000011050000}"/>
    <cellStyle name="Normal 3 5 11 5" xfId="619" xr:uid="{00000000-0005-0000-0000-000012050000}"/>
    <cellStyle name="Normal 3 5 11 5 2" xfId="1716" xr:uid="{00000000-0005-0000-0000-000013050000}"/>
    <cellStyle name="Normal 3 5 11 6" xfId="620" xr:uid="{00000000-0005-0000-0000-000014050000}"/>
    <cellStyle name="Normal 3 5 11 6 2" xfId="1717" xr:uid="{00000000-0005-0000-0000-000015050000}"/>
    <cellStyle name="Normal 3 5 11 7" xfId="621" xr:uid="{00000000-0005-0000-0000-000016050000}"/>
    <cellStyle name="Normal 3 5 11 7 2" xfId="1718" xr:uid="{00000000-0005-0000-0000-000017050000}"/>
    <cellStyle name="Normal 3 5 11 8" xfId="1352" xr:uid="{00000000-0005-0000-0000-000018050000}"/>
    <cellStyle name="Normal 3 5 12" xfId="622" xr:uid="{00000000-0005-0000-0000-000019050000}"/>
    <cellStyle name="Normal 3 5 12 2" xfId="1353" xr:uid="{00000000-0005-0000-0000-00001A050000}"/>
    <cellStyle name="Normal 3 5 13" xfId="623" xr:uid="{00000000-0005-0000-0000-00001B050000}"/>
    <cellStyle name="Normal 3 5 13 2" xfId="1354" xr:uid="{00000000-0005-0000-0000-00001C050000}"/>
    <cellStyle name="Normal 3 5 14" xfId="624" xr:uid="{00000000-0005-0000-0000-00001D050000}"/>
    <cellStyle name="Normal 3 5 14 2" xfId="1355" xr:uid="{00000000-0005-0000-0000-00001E050000}"/>
    <cellStyle name="Normal 3 5 15" xfId="625" xr:uid="{00000000-0005-0000-0000-00001F050000}"/>
    <cellStyle name="Normal 3 5 15 2" xfId="1356" xr:uid="{00000000-0005-0000-0000-000020050000}"/>
    <cellStyle name="Normal 3 5 16" xfId="626" xr:uid="{00000000-0005-0000-0000-000021050000}"/>
    <cellStyle name="Normal 3 5 16 2" xfId="1357" xr:uid="{00000000-0005-0000-0000-000022050000}"/>
    <cellStyle name="Normal 3 5 17" xfId="929" xr:uid="{00000000-0005-0000-0000-000023050000}"/>
    <cellStyle name="Normal 3 5 17 2" xfId="1712" xr:uid="{00000000-0005-0000-0000-000024050000}"/>
    <cellStyle name="Normal 3 5 2" xfId="627" xr:uid="{00000000-0005-0000-0000-000025050000}"/>
    <cellStyle name="Normal 3 5 2 2" xfId="628" xr:uid="{00000000-0005-0000-0000-000026050000}"/>
    <cellStyle name="Normal 3 5 2 2 2" xfId="629" xr:uid="{00000000-0005-0000-0000-000027050000}"/>
    <cellStyle name="Normal 3 5 2 2 2 2" xfId="1359" xr:uid="{00000000-0005-0000-0000-000028050000}"/>
    <cellStyle name="Normal 3 5 2 2 3" xfId="630" xr:uid="{00000000-0005-0000-0000-000029050000}"/>
    <cellStyle name="Normal 3 5 2 2 3 2" xfId="1360" xr:uid="{00000000-0005-0000-0000-00002A050000}"/>
    <cellStyle name="Normal 3 5 2 2 4" xfId="631" xr:uid="{00000000-0005-0000-0000-00002B050000}"/>
    <cellStyle name="Normal 3 5 2 2 4 2" xfId="1361" xr:uid="{00000000-0005-0000-0000-00002C050000}"/>
    <cellStyle name="Normal 3 5 2 2 5" xfId="632" xr:uid="{00000000-0005-0000-0000-00002D050000}"/>
    <cellStyle name="Normal 3 5 2 2 5 2" xfId="1362" xr:uid="{00000000-0005-0000-0000-00002E050000}"/>
    <cellStyle name="Normal 3 5 2 2 6" xfId="633" xr:uid="{00000000-0005-0000-0000-00002F050000}"/>
    <cellStyle name="Normal 3 5 2 2 6 2" xfId="1363" xr:uid="{00000000-0005-0000-0000-000030050000}"/>
    <cellStyle name="Normal 3 5 2 2 7" xfId="634" xr:uid="{00000000-0005-0000-0000-000031050000}"/>
    <cellStyle name="Normal 3 5 2 2 7 2" xfId="1364" xr:uid="{00000000-0005-0000-0000-000032050000}"/>
    <cellStyle name="Normal 3 5 2 2 8" xfId="1719" xr:uid="{00000000-0005-0000-0000-000033050000}"/>
    <cellStyle name="Normal 3 5 2 3" xfId="635" xr:uid="{00000000-0005-0000-0000-000034050000}"/>
    <cellStyle name="Normal 3 5 2 3 2" xfId="1365" xr:uid="{00000000-0005-0000-0000-000035050000}"/>
    <cellStyle name="Normal 3 5 2 4" xfId="636" xr:uid="{00000000-0005-0000-0000-000036050000}"/>
    <cellStyle name="Normal 3 5 2 4 2" xfId="1720" xr:uid="{00000000-0005-0000-0000-000037050000}"/>
    <cellStyle name="Normal 3 5 2 5" xfId="637" xr:uid="{00000000-0005-0000-0000-000038050000}"/>
    <cellStyle name="Normal 3 5 2 5 2" xfId="1721" xr:uid="{00000000-0005-0000-0000-000039050000}"/>
    <cellStyle name="Normal 3 5 2 6" xfId="638" xr:uid="{00000000-0005-0000-0000-00003A050000}"/>
    <cellStyle name="Normal 3 5 2 6 2" xfId="1722" xr:uid="{00000000-0005-0000-0000-00003B050000}"/>
    <cellStyle name="Normal 3 5 2 7" xfId="639" xr:uid="{00000000-0005-0000-0000-00003C050000}"/>
    <cellStyle name="Normal 3 5 2 7 2" xfId="1723" xr:uid="{00000000-0005-0000-0000-00003D050000}"/>
    <cellStyle name="Normal 3 5 2 8" xfId="640" xr:uid="{00000000-0005-0000-0000-00003E050000}"/>
    <cellStyle name="Normal 3 5 2 8 2" xfId="1724" xr:uid="{00000000-0005-0000-0000-00003F050000}"/>
    <cellStyle name="Normal 3 5 2 9" xfId="1358" xr:uid="{00000000-0005-0000-0000-000040050000}"/>
    <cellStyle name="Normal 3 5 3" xfId="641" xr:uid="{00000000-0005-0000-0000-000041050000}"/>
    <cellStyle name="Normal 3 5 3 2" xfId="1366" xr:uid="{00000000-0005-0000-0000-000042050000}"/>
    <cellStyle name="Normal 3 5 4" xfId="642" xr:uid="{00000000-0005-0000-0000-000043050000}"/>
    <cellStyle name="Normal 3 5 4 2" xfId="1367" xr:uid="{00000000-0005-0000-0000-000044050000}"/>
    <cellStyle name="Normal 3 5 5" xfId="643" xr:uid="{00000000-0005-0000-0000-000045050000}"/>
    <cellStyle name="Normal 3 5 5 2" xfId="1368" xr:uid="{00000000-0005-0000-0000-000046050000}"/>
    <cellStyle name="Normal 3 5 6" xfId="644" xr:uid="{00000000-0005-0000-0000-000047050000}"/>
    <cellStyle name="Normal 3 5 6 2" xfId="1369" xr:uid="{00000000-0005-0000-0000-000048050000}"/>
    <cellStyle name="Normal 3 5 7" xfId="645" xr:uid="{00000000-0005-0000-0000-000049050000}"/>
    <cellStyle name="Normal 3 5 7 2" xfId="1370" xr:uid="{00000000-0005-0000-0000-00004A050000}"/>
    <cellStyle name="Normal 3 5 8" xfId="646" xr:uid="{00000000-0005-0000-0000-00004B050000}"/>
    <cellStyle name="Normal 3 5 8 2" xfId="1371" xr:uid="{00000000-0005-0000-0000-00004C050000}"/>
    <cellStyle name="Normal 3 5 9" xfId="647" xr:uid="{00000000-0005-0000-0000-00004D050000}"/>
    <cellStyle name="Normal 3 5 9 2" xfId="1372" xr:uid="{00000000-0005-0000-0000-00004E050000}"/>
    <cellStyle name="Normal 3 6" xfId="648" xr:uid="{00000000-0005-0000-0000-00004F050000}"/>
    <cellStyle name="Normal 3 6 10" xfId="649" xr:uid="{00000000-0005-0000-0000-000050050000}"/>
    <cellStyle name="Normal 3 6 10 2" xfId="1373" xr:uid="{00000000-0005-0000-0000-000051050000}"/>
    <cellStyle name="Normal 3 6 11" xfId="650" xr:uid="{00000000-0005-0000-0000-000052050000}"/>
    <cellStyle name="Normal 3 6 11 2" xfId="651" xr:uid="{00000000-0005-0000-0000-000053050000}"/>
    <cellStyle name="Normal 3 6 11 2 2" xfId="1726" xr:uid="{00000000-0005-0000-0000-000054050000}"/>
    <cellStyle name="Normal 3 6 11 3" xfId="652" xr:uid="{00000000-0005-0000-0000-000055050000}"/>
    <cellStyle name="Normal 3 6 11 3 2" xfId="1727" xr:uid="{00000000-0005-0000-0000-000056050000}"/>
    <cellStyle name="Normal 3 6 11 4" xfId="653" xr:uid="{00000000-0005-0000-0000-000057050000}"/>
    <cellStyle name="Normal 3 6 11 4 2" xfId="1728" xr:uid="{00000000-0005-0000-0000-000058050000}"/>
    <cellStyle name="Normal 3 6 11 5" xfId="654" xr:uid="{00000000-0005-0000-0000-000059050000}"/>
    <cellStyle name="Normal 3 6 11 5 2" xfId="1729" xr:uid="{00000000-0005-0000-0000-00005A050000}"/>
    <cellStyle name="Normal 3 6 11 6" xfId="655" xr:uid="{00000000-0005-0000-0000-00005B050000}"/>
    <cellStyle name="Normal 3 6 11 6 2" xfId="1730" xr:uid="{00000000-0005-0000-0000-00005C050000}"/>
    <cellStyle name="Normal 3 6 11 7" xfId="656" xr:uid="{00000000-0005-0000-0000-00005D050000}"/>
    <cellStyle name="Normal 3 6 11 7 2" xfId="1731" xr:uid="{00000000-0005-0000-0000-00005E050000}"/>
    <cellStyle name="Normal 3 6 11 8" xfId="1374" xr:uid="{00000000-0005-0000-0000-00005F050000}"/>
    <cellStyle name="Normal 3 6 12" xfId="657" xr:uid="{00000000-0005-0000-0000-000060050000}"/>
    <cellStyle name="Normal 3 6 12 2" xfId="1375" xr:uid="{00000000-0005-0000-0000-000061050000}"/>
    <cellStyle name="Normal 3 6 13" xfId="658" xr:uid="{00000000-0005-0000-0000-000062050000}"/>
    <cellStyle name="Normal 3 6 13 2" xfId="1376" xr:uid="{00000000-0005-0000-0000-000063050000}"/>
    <cellStyle name="Normal 3 6 14" xfId="659" xr:uid="{00000000-0005-0000-0000-000064050000}"/>
    <cellStyle name="Normal 3 6 14 2" xfId="1377" xr:uid="{00000000-0005-0000-0000-000065050000}"/>
    <cellStyle name="Normal 3 6 15" xfId="660" xr:uid="{00000000-0005-0000-0000-000066050000}"/>
    <cellStyle name="Normal 3 6 15 2" xfId="1378" xr:uid="{00000000-0005-0000-0000-000067050000}"/>
    <cellStyle name="Normal 3 6 16" xfId="661" xr:uid="{00000000-0005-0000-0000-000068050000}"/>
    <cellStyle name="Normal 3 6 16 2" xfId="1379" xr:uid="{00000000-0005-0000-0000-000069050000}"/>
    <cellStyle name="Normal 3 6 17" xfId="930" xr:uid="{00000000-0005-0000-0000-00006A050000}"/>
    <cellStyle name="Normal 3 6 17 2" xfId="1725" xr:uid="{00000000-0005-0000-0000-00006B050000}"/>
    <cellStyle name="Normal 3 6 2" xfId="662" xr:uid="{00000000-0005-0000-0000-00006C050000}"/>
    <cellStyle name="Normal 3 6 2 2" xfId="663" xr:uid="{00000000-0005-0000-0000-00006D050000}"/>
    <cellStyle name="Normal 3 6 2 2 2" xfId="664" xr:uid="{00000000-0005-0000-0000-00006E050000}"/>
    <cellStyle name="Normal 3 6 2 2 2 2" xfId="1381" xr:uid="{00000000-0005-0000-0000-00006F050000}"/>
    <cellStyle name="Normal 3 6 2 2 3" xfId="665" xr:uid="{00000000-0005-0000-0000-000070050000}"/>
    <cellStyle name="Normal 3 6 2 2 3 2" xfId="1382" xr:uid="{00000000-0005-0000-0000-000071050000}"/>
    <cellStyle name="Normal 3 6 2 2 4" xfId="666" xr:uid="{00000000-0005-0000-0000-000072050000}"/>
    <cellStyle name="Normal 3 6 2 2 4 2" xfId="1383" xr:uid="{00000000-0005-0000-0000-000073050000}"/>
    <cellStyle name="Normal 3 6 2 2 5" xfId="667" xr:uid="{00000000-0005-0000-0000-000074050000}"/>
    <cellStyle name="Normal 3 6 2 2 5 2" xfId="1384" xr:uid="{00000000-0005-0000-0000-000075050000}"/>
    <cellStyle name="Normal 3 6 2 2 6" xfId="668" xr:uid="{00000000-0005-0000-0000-000076050000}"/>
    <cellStyle name="Normal 3 6 2 2 6 2" xfId="1385" xr:uid="{00000000-0005-0000-0000-000077050000}"/>
    <cellStyle name="Normal 3 6 2 2 7" xfId="669" xr:uid="{00000000-0005-0000-0000-000078050000}"/>
    <cellStyle name="Normal 3 6 2 2 7 2" xfId="1386" xr:uid="{00000000-0005-0000-0000-000079050000}"/>
    <cellStyle name="Normal 3 6 2 2 8" xfId="1732" xr:uid="{00000000-0005-0000-0000-00007A050000}"/>
    <cellStyle name="Normal 3 6 2 3" xfId="670" xr:uid="{00000000-0005-0000-0000-00007B050000}"/>
    <cellStyle name="Normal 3 6 2 3 2" xfId="1387" xr:uid="{00000000-0005-0000-0000-00007C050000}"/>
    <cellStyle name="Normal 3 6 2 4" xfId="671" xr:uid="{00000000-0005-0000-0000-00007D050000}"/>
    <cellStyle name="Normal 3 6 2 4 2" xfId="1733" xr:uid="{00000000-0005-0000-0000-00007E050000}"/>
    <cellStyle name="Normal 3 6 2 5" xfId="672" xr:uid="{00000000-0005-0000-0000-00007F050000}"/>
    <cellStyle name="Normal 3 6 2 5 2" xfId="1734" xr:uid="{00000000-0005-0000-0000-000080050000}"/>
    <cellStyle name="Normal 3 6 2 6" xfId="673" xr:uid="{00000000-0005-0000-0000-000081050000}"/>
    <cellStyle name="Normal 3 6 2 6 2" xfId="1735" xr:uid="{00000000-0005-0000-0000-000082050000}"/>
    <cellStyle name="Normal 3 6 2 7" xfId="674" xr:uid="{00000000-0005-0000-0000-000083050000}"/>
    <cellStyle name="Normal 3 6 2 7 2" xfId="1736" xr:uid="{00000000-0005-0000-0000-000084050000}"/>
    <cellStyle name="Normal 3 6 2 8" xfId="675" xr:uid="{00000000-0005-0000-0000-000085050000}"/>
    <cellStyle name="Normal 3 6 2 8 2" xfId="1737" xr:uid="{00000000-0005-0000-0000-000086050000}"/>
    <cellStyle name="Normal 3 6 2 9" xfId="1380" xr:uid="{00000000-0005-0000-0000-000087050000}"/>
    <cellStyle name="Normal 3 6 3" xfId="676" xr:uid="{00000000-0005-0000-0000-000088050000}"/>
    <cellStyle name="Normal 3 6 3 2" xfId="1388" xr:uid="{00000000-0005-0000-0000-000089050000}"/>
    <cellStyle name="Normal 3 6 4" xfId="677" xr:uid="{00000000-0005-0000-0000-00008A050000}"/>
    <cellStyle name="Normal 3 6 4 2" xfId="1389" xr:uid="{00000000-0005-0000-0000-00008B050000}"/>
    <cellStyle name="Normal 3 6 5" xfId="678" xr:uid="{00000000-0005-0000-0000-00008C050000}"/>
    <cellStyle name="Normal 3 6 5 2" xfId="1390" xr:uid="{00000000-0005-0000-0000-00008D050000}"/>
    <cellStyle name="Normal 3 6 6" xfId="679" xr:uid="{00000000-0005-0000-0000-00008E050000}"/>
    <cellStyle name="Normal 3 6 6 2" xfId="1391" xr:uid="{00000000-0005-0000-0000-00008F050000}"/>
    <cellStyle name="Normal 3 6 7" xfId="680" xr:uid="{00000000-0005-0000-0000-000090050000}"/>
    <cellStyle name="Normal 3 6 7 2" xfId="1392" xr:uid="{00000000-0005-0000-0000-000091050000}"/>
    <cellStyle name="Normal 3 6 8" xfId="681" xr:uid="{00000000-0005-0000-0000-000092050000}"/>
    <cellStyle name="Normal 3 6 8 2" xfId="1393" xr:uid="{00000000-0005-0000-0000-000093050000}"/>
    <cellStyle name="Normal 3 6 9" xfId="682" xr:uid="{00000000-0005-0000-0000-000094050000}"/>
    <cellStyle name="Normal 3 6 9 2" xfId="1394" xr:uid="{00000000-0005-0000-0000-000095050000}"/>
    <cellStyle name="Normal 3 7" xfId="683" xr:uid="{00000000-0005-0000-0000-000096050000}"/>
    <cellStyle name="Normal 3 7 2" xfId="684" xr:uid="{00000000-0005-0000-0000-000097050000}"/>
    <cellStyle name="Normal 3 7 2 2" xfId="1395" xr:uid="{00000000-0005-0000-0000-000098050000}"/>
    <cellStyle name="Normal 3 7 3" xfId="685" xr:uid="{00000000-0005-0000-0000-000099050000}"/>
    <cellStyle name="Normal 3 7 3 2" xfId="1396" xr:uid="{00000000-0005-0000-0000-00009A050000}"/>
    <cellStyle name="Normal 3 7 4" xfId="686" xr:uid="{00000000-0005-0000-0000-00009B050000}"/>
    <cellStyle name="Normal 3 7 4 2" xfId="1397" xr:uid="{00000000-0005-0000-0000-00009C050000}"/>
    <cellStyle name="Normal 3 7 5" xfId="687" xr:uid="{00000000-0005-0000-0000-00009D050000}"/>
    <cellStyle name="Normal 3 7 5 2" xfId="1398" xr:uid="{00000000-0005-0000-0000-00009E050000}"/>
    <cellStyle name="Normal 3 7 6" xfId="931" xr:uid="{00000000-0005-0000-0000-00009F050000}"/>
    <cellStyle name="Normal 3 7 6 2" xfId="1738" xr:uid="{00000000-0005-0000-0000-0000A0050000}"/>
    <cellStyle name="Normal 3 8" xfId="688" xr:uid="{00000000-0005-0000-0000-0000A1050000}"/>
    <cellStyle name="Normal 3 8 2" xfId="689" xr:uid="{00000000-0005-0000-0000-0000A2050000}"/>
    <cellStyle name="Normal 3 8 2 2" xfId="1399" xr:uid="{00000000-0005-0000-0000-0000A3050000}"/>
    <cellStyle name="Normal 3 8 3" xfId="690" xr:uid="{00000000-0005-0000-0000-0000A4050000}"/>
    <cellStyle name="Normal 3 8 3 2" xfId="1400" xr:uid="{00000000-0005-0000-0000-0000A5050000}"/>
    <cellStyle name="Normal 3 8 4" xfId="691" xr:uid="{00000000-0005-0000-0000-0000A6050000}"/>
    <cellStyle name="Normal 3 8 4 2" xfId="1401" xr:uid="{00000000-0005-0000-0000-0000A7050000}"/>
    <cellStyle name="Normal 3 8 5" xfId="692" xr:uid="{00000000-0005-0000-0000-0000A8050000}"/>
    <cellStyle name="Normal 3 8 5 2" xfId="1402" xr:uid="{00000000-0005-0000-0000-0000A9050000}"/>
    <cellStyle name="Normal 3 8 6" xfId="932" xr:uid="{00000000-0005-0000-0000-0000AA050000}"/>
    <cellStyle name="Normal 3 8 6 2" xfId="1739" xr:uid="{00000000-0005-0000-0000-0000AB050000}"/>
    <cellStyle name="Normal 3 9" xfId="693" xr:uid="{00000000-0005-0000-0000-0000AC050000}"/>
    <cellStyle name="Normal 3 9 2" xfId="1740" xr:uid="{00000000-0005-0000-0000-0000AD050000}"/>
    <cellStyle name="Normal 4" xfId="851" xr:uid="{00000000-0005-0000-0000-0000AE050000}"/>
    <cellStyle name="Normal 4 10" xfId="694" xr:uid="{00000000-0005-0000-0000-0000AF050000}"/>
    <cellStyle name="Normal 4 10 2" xfId="1403" xr:uid="{00000000-0005-0000-0000-0000B0050000}"/>
    <cellStyle name="Normal 4 11" xfId="695" xr:uid="{00000000-0005-0000-0000-0000B1050000}"/>
    <cellStyle name="Normal 4 11 2" xfId="1404" xr:uid="{00000000-0005-0000-0000-0000B2050000}"/>
    <cellStyle name="Normal 4 12" xfId="696" xr:uid="{00000000-0005-0000-0000-0000B3050000}"/>
    <cellStyle name="Normal 4 12 2" xfId="1405" xr:uid="{00000000-0005-0000-0000-0000B4050000}"/>
    <cellStyle name="Normal 4 13" xfId="697" xr:uid="{00000000-0005-0000-0000-0000B5050000}"/>
    <cellStyle name="Normal 4 13 2" xfId="1406" xr:uid="{00000000-0005-0000-0000-0000B6050000}"/>
    <cellStyle name="Normal 4 14" xfId="698" xr:uid="{00000000-0005-0000-0000-0000B7050000}"/>
    <cellStyle name="Normal 4 14 2" xfId="1407" xr:uid="{00000000-0005-0000-0000-0000B8050000}"/>
    <cellStyle name="Normal 4 15" xfId="699" xr:uid="{00000000-0005-0000-0000-0000B9050000}"/>
    <cellStyle name="Normal 4 15 2" xfId="1408" xr:uid="{00000000-0005-0000-0000-0000BA050000}"/>
    <cellStyle name="Normal 4 16" xfId="700" xr:uid="{00000000-0005-0000-0000-0000BB050000}"/>
    <cellStyle name="Normal 4 16 2" xfId="1409" xr:uid="{00000000-0005-0000-0000-0000BC050000}"/>
    <cellStyle name="Normal 4 17" xfId="701" xr:uid="{00000000-0005-0000-0000-0000BD050000}"/>
    <cellStyle name="Normal 4 17 2" xfId="1410" xr:uid="{00000000-0005-0000-0000-0000BE050000}"/>
    <cellStyle name="Normal 4 18" xfId="702" xr:uid="{00000000-0005-0000-0000-0000BF050000}"/>
    <cellStyle name="Normal 4 18 2" xfId="1411" xr:uid="{00000000-0005-0000-0000-0000C0050000}"/>
    <cellStyle name="Normal 4 19" xfId="703" xr:uid="{00000000-0005-0000-0000-0000C1050000}"/>
    <cellStyle name="Normal 4 19 2" xfId="1412" xr:uid="{00000000-0005-0000-0000-0000C2050000}"/>
    <cellStyle name="Normal 4 2" xfId="704" xr:uid="{00000000-0005-0000-0000-0000C3050000}"/>
    <cellStyle name="Normal 4 2 2" xfId="705" xr:uid="{00000000-0005-0000-0000-0000C4050000}"/>
    <cellStyle name="Normal 4 2 2 2" xfId="1413" xr:uid="{00000000-0005-0000-0000-0000C5050000}"/>
    <cellStyle name="Normal 4 2 3" xfId="706" xr:uid="{00000000-0005-0000-0000-0000C6050000}"/>
    <cellStyle name="Normal 4 2 3 2" xfId="1414" xr:uid="{00000000-0005-0000-0000-0000C7050000}"/>
    <cellStyle name="Normal 4 2 4" xfId="933" xr:uid="{00000000-0005-0000-0000-0000C8050000}"/>
    <cellStyle name="Normal 4 20" xfId="707" xr:uid="{00000000-0005-0000-0000-0000C9050000}"/>
    <cellStyle name="Normal 4 20 2" xfId="1415" xr:uid="{00000000-0005-0000-0000-0000CA050000}"/>
    <cellStyle name="Normal 4 21" xfId="877" xr:uid="{00000000-0005-0000-0000-0000CB050000}"/>
    <cellStyle name="Normal 4 22" xfId="963" xr:uid="{00000000-0005-0000-0000-0000CC050000}"/>
    <cellStyle name="Normal 4 3" xfId="708" xr:uid="{00000000-0005-0000-0000-0000CD050000}"/>
    <cellStyle name="Normal 4 3 2" xfId="709" xr:uid="{00000000-0005-0000-0000-0000CE050000}"/>
    <cellStyle name="Normal 4 3 2 2" xfId="1416" xr:uid="{00000000-0005-0000-0000-0000CF050000}"/>
    <cellStyle name="Normal 4 3 3" xfId="710" xr:uid="{00000000-0005-0000-0000-0000D0050000}"/>
    <cellStyle name="Normal 4 3 3 2" xfId="1417" xr:uid="{00000000-0005-0000-0000-0000D1050000}"/>
    <cellStyle name="Normal 4 3 4" xfId="934" xr:uid="{00000000-0005-0000-0000-0000D2050000}"/>
    <cellStyle name="Normal 4 4" xfId="711" xr:uid="{00000000-0005-0000-0000-0000D3050000}"/>
    <cellStyle name="Normal 4 4 2" xfId="712" xr:uid="{00000000-0005-0000-0000-0000D4050000}"/>
    <cellStyle name="Normal 4 4 2 2" xfId="1418" xr:uid="{00000000-0005-0000-0000-0000D5050000}"/>
    <cellStyle name="Normal 4 4 3" xfId="713" xr:uid="{00000000-0005-0000-0000-0000D6050000}"/>
    <cellStyle name="Normal 4 4 3 2" xfId="1419" xr:uid="{00000000-0005-0000-0000-0000D7050000}"/>
    <cellStyle name="Normal 4 4 4" xfId="935" xr:uid="{00000000-0005-0000-0000-0000D8050000}"/>
    <cellStyle name="Normal 4 5" xfId="714" xr:uid="{00000000-0005-0000-0000-0000D9050000}"/>
    <cellStyle name="Normal 4 5 2" xfId="715" xr:uid="{00000000-0005-0000-0000-0000DA050000}"/>
    <cellStyle name="Normal 4 5 2 2" xfId="1420" xr:uid="{00000000-0005-0000-0000-0000DB050000}"/>
    <cellStyle name="Normal 4 5 3" xfId="716" xr:uid="{00000000-0005-0000-0000-0000DC050000}"/>
    <cellStyle name="Normal 4 5 3 2" xfId="1421" xr:uid="{00000000-0005-0000-0000-0000DD050000}"/>
    <cellStyle name="Normal 4 5 4" xfId="936" xr:uid="{00000000-0005-0000-0000-0000DE050000}"/>
    <cellStyle name="Normal 4 6" xfId="717" xr:uid="{00000000-0005-0000-0000-0000DF050000}"/>
    <cellStyle name="Normal 4 6 2" xfId="718" xr:uid="{00000000-0005-0000-0000-0000E0050000}"/>
    <cellStyle name="Normal 4 6 2 2" xfId="1422" xr:uid="{00000000-0005-0000-0000-0000E1050000}"/>
    <cellStyle name="Normal 4 6 3" xfId="719" xr:uid="{00000000-0005-0000-0000-0000E2050000}"/>
    <cellStyle name="Normal 4 6 3 2" xfId="1423" xr:uid="{00000000-0005-0000-0000-0000E3050000}"/>
    <cellStyle name="Normal 4 6 4" xfId="937" xr:uid="{00000000-0005-0000-0000-0000E4050000}"/>
    <cellStyle name="Normal 4 7" xfId="720" xr:uid="{00000000-0005-0000-0000-0000E5050000}"/>
    <cellStyle name="Normal 4 7 2" xfId="938" xr:uid="{00000000-0005-0000-0000-0000E6050000}"/>
    <cellStyle name="Normal 4 8" xfId="721" xr:uid="{00000000-0005-0000-0000-0000E7050000}"/>
    <cellStyle name="Normal 4 8 2" xfId="939" xr:uid="{00000000-0005-0000-0000-0000E8050000}"/>
    <cellStyle name="Normal 4 9" xfId="722" xr:uid="{00000000-0005-0000-0000-0000E9050000}"/>
    <cellStyle name="Normal 4 9 2" xfId="1424" xr:uid="{00000000-0005-0000-0000-0000EA050000}"/>
    <cellStyle name="Normal 5" xfId="852" xr:uid="{00000000-0005-0000-0000-0000EB050000}"/>
    <cellStyle name="Normal 5 10" xfId="723" xr:uid="{00000000-0005-0000-0000-0000EC050000}"/>
    <cellStyle name="Normal 5 10 2" xfId="1425" xr:uid="{00000000-0005-0000-0000-0000ED050000}"/>
    <cellStyle name="Normal 5 11" xfId="724" xr:uid="{00000000-0005-0000-0000-0000EE050000}"/>
    <cellStyle name="Normal 5 11 2" xfId="1426" xr:uid="{00000000-0005-0000-0000-0000EF050000}"/>
    <cellStyle name="Normal 5 12" xfId="725" xr:uid="{00000000-0005-0000-0000-0000F0050000}"/>
    <cellStyle name="Normal 5 12 2" xfId="1427" xr:uid="{00000000-0005-0000-0000-0000F1050000}"/>
    <cellStyle name="Normal 5 13" xfId="726" xr:uid="{00000000-0005-0000-0000-0000F2050000}"/>
    <cellStyle name="Normal 5 13 2" xfId="1428" xr:uid="{00000000-0005-0000-0000-0000F3050000}"/>
    <cellStyle name="Normal 5 14" xfId="727" xr:uid="{00000000-0005-0000-0000-0000F4050000}"/>
    <cellStyle name="Normal 5 14 2" xfId="1429" xr:uid="{00000000-0005-0000-0000-0000F5050000}"/>
    <cellStyle name="Normal 5 15" xfId="728" xr:uid="{00000000-0005-0000-0000-0000F6050000}"/>
    <cellStyle name="Normal 5 15 2" xfId="1430" xr:uid="{00000000-0005-0000-0000-0000F7050000}"/>
    <cellStyle name="Normal 5 16" xfId="729" xr:uid="{00000000-0005-0000-0000-0000F8050000}"/>
    <cellStyle name="Normal 5 16 2" xfId="1431" xr:uid="{00000000-0005-0000-0000-0000F9050000}"/>
    <cellStyle name="Normal 5 17" xfId="730" xr:uid="{00000000-0005-0000-0000-0000FA050000}"/>
    <cellStyle name="Normal 5 17 2" xfId="1432" xr:uid="{00000000-0005-0000-0000-0000FB050000}"/>
    <cellStyle name="Normal 5 18" xfId="731" xr:uid="{00000000-0005-0000-0000-0000FC050000}"/>
    <cellStyle name="Normal 5 18 2" xfId="1433" xr:uid="{00000000-0005-0000-0000-0000FD050000}"/>
    <cellStyle name="Normal 5 19" xfId="878" xr:uid="{00000000-0005-0000-0000-0000FE050000}"/>
    <cellStyle name="Normal 5 2" xfId="732" xr:uid="{00000000-0005-0000-0000-0000FF050000}"/>
    <cellStyle name="Normal 5 2 2" xfId="733" xr:uid="{00000000-0005-0000-0000-000000060000}"/>
    <cellStyle name="Normal 5 2 2 2" xfId="1434" xr:uid="{00000000-0005-0000-0000-000001060000}"/>
    <cellStyle name="Normal 5 2 3" xfId="734" xr:uid="{00000000-0005-0000-0000-000002060000}"/>
    <cellStyle name="Normal 5 2 3 2" xfId="1435" xr:uid="{00000000-0005-0000-0000-000003060000}"/>
    <cellStyle name="Normal 5 2 4" xfId="941" xr:uid="{00000000-0005-0000-0000-000004060000}"/>
    <cellStyle name="Normal 5 20" xfId="940" xr:uid="{00000000-0005-0000-0000-000005060000}"/>
    <cellStyle name="Normal 5 3" xfId="735" xr:uid="{00000000-0005-0000-0000-000006060000}"/>
    <cellStyle name="Normal 5 3 2" xfId="736" xr:uid="{00000000-0005-0000-0000-000007060000}"/>
    <cellStyle name="Normal 5 3 2 2" xfId="1436" xr:uid="{00000000-0005-0000-0000-000008060000}"/>
    <cellStyle name="Normal 5 3 3" xfId="737" xr:uid="{00000000-0005-0000-0000-000009060000}"/>
    <cellStyle name="Normal 5 3 3 2" xfId="1437" xr:uid="{00000000-0005-0000-0000-00000A060000}"/>
    <cellStyle name="Normal 5 3 4" xfId="942" xr:uid="{00000000-0005-0000-0000-00000B060000}"/>
    <cellStyle name="Normal 5 4" xfId="738" xr:uid="{00000000-0005-0000-0000-00000C060000}"/>
    <cellStyle name="Normal 5 4 2" xfId="739" xr:uid="{00000000-0005-0000-0000-00000D060000}"/>
    <cellStyle name="Normal 5 4 2 2" xfId="1438" xr:uid="{00000000-0005-0000-0000-00000E060000}"/>
    <cellStyle name="Normal 5 4 3" xfId="740" xr:uid="{00000000-0005-0000-0000-00000F060000}"/>
    <cellStyle name="Normal 5 4 3 2" xfId="1439" xr:uid="{00000000-0005-0000-0000-000010060000}"/>
    <cellStyle name="Normal 5 4 4" xfId="943" xr:uid="{00000000-0005-0000-0000-000011060000}"/>
    <cellStyle name="Normal 5 5" xfId="741" xr:uid="{00000000-0005-0000-0000-000012060000}"/>
    <cellStyle name="Normal 5 5 2" xfId="944" xr:uid="{00000000-0005-0000-0000-000013060000}"/>
    <cellStyle name="Normal 5 6" xfId="742" xr:uid="{00000000-0005-0000-0000-000014060000}"/>
    <cellStyle name="Normal 5 6 2" xfId="945" xr:uid="{00000000-0005-0000-0000-000015060000}"/>
    <cellStyle name="Normal 5 7" xfId="743" xr:uid="{00000000-0005-0000-0000-000016060000}"/>
    <cellStyle name="Normal 5 7 2" xfId="965" xr:uid="{00000000-0005-0000-0000-000017060000}"/>
    <cellStyle name="Normal 5 8" xfId="744" xr:uid="{00000000-0005-0000-0000-000018060000}"/>
    <cellStyle name="Normal 5 8 2" xfId="1440" xr:uid="{00000000-0005-0000-0000-000019060000}"/>
    <cellStyle name="Normal 5 9" xfId="745" xr:uid="{00000000-0005-0000-0000-00001A060000}"/>
    <cellStyle name="Normal 5 9 2" xfId="1441" xr:uid="{00000000-0005-0000-0000-00001B060000}"/>
    <cellStyle name="Normal 6" xfId="853" xr:uid="{00000000-0005-0000-0000-00001C060000}"/>
    <cellStyle name="Normal 6 10" xfId="746" xr:uid="{00000000-0005-0000-0000-00001D060000}"/>
    <cellStyle name="Normal 6 10 2" xfId="1442" xr:uid="{00000000-0005-0000-0000-00001E060000}"/>
    <cellStyle name="Normal 6 11" xfId="747" xr:uid="{00000000-0005-0000-0000-00001F060000}"/>
    <cellStyle name="Normal 6 11 2" xfId="1443" xr:uid="{00000000-0005-0000-0000-000020060000}"/>
    <cellStyle name="Normal 6 12" xfId="748" xr:uid="{00000000-0005-0000-0000-000021060000}"/>
    <cellStyle name="Normal 6 12 2" xfId="1444" xr:uid="{00000000-0005-0000-0000-000022060000}"/>
    <cellStyle name="Normal 6 13" xfId="749" xr:uid="{00000000-0005-0000-0000-000023060000}"/>
    <cellStyle name="Normal 6 13 2" xfId="1445" xr:uid="{00000000-0005-0000-0000-000024060000}"/>
    <cellStyle name="Normal 6 14" xfId="750" xr:uid="{00000000-0005-0000-0000-000025060000}"/>
    <cellStyle name="Normal 6 14 2" xfId="1446" xr:uid="{00000000-0005-0000-0000-000026060000}"/>
    <cellStyle name="Normal 6 15" xfId="751" xr:uid="{00000000-0005-0000-0000-000027060000}"/>
    <cellStyle name="Normal 6 15 2" xfId="1447" xr:uid="{00000000-0005-0000-0000-000028060000}"/>
    <cellStyle name="Normal 6 16" xfId="752" xr:uid="{00000000-0005-0000-0000-000029060000}"/>
    <cellStyle name="Normal 6 16 2" xfId="1448" xr:uid="{00000000-0005-0000-0000-00002A060000}"/>
    <cellStyle name="Normal 6 17" xfId="753" xr:uid="{00000000-0005-0000-0000-00002B060000}"/>
    <cellStyle name="Normal 6 17 2" xfId="1449" xr:uid="{00000000-0005-0000-0000-00002C060000}"/>
    <cellStyle name="Normal 6 18" xfId="754" xr:uid="{00000000-0005-0000-0000-00002D060000}"/>
    <cellStyle name="Normal 6 18 2" xfId="1450" xr:uid="{00000000-0005-0000-0000-00002E060000}"/>
    <cellStyle name="Normal 6 19" xfId="879" xr:uid="{00000000-0005-0000-0000-00002F060000}"/>
    <cellStyle name="Normal 6 2" xfId="755" xr:uid="{00000000-0005-0000-0000-000030060000}"/>
    <cellStyle name="Normal 6 2 2" xfId="756" xr:uid="{00000000-0005-0000-0000-000031060000}"/>
    <cellStyle name="Normal 6 2 2 2" xfId="1451" xr:uid="{00000000-0005-0000-0000-000032060000}"/>
    <cellStyle name="Normal 6 2 3" xfId="757" xr:uid="{00000000-0005-0000-0000-000033060000}"/>
    <cellStyle name="Normal 6 2 3 2" xfId="1452" xr:uid="{00000000-0005-0000-0000-000034060000}"/>
    <cellStyle name="Normal 6 2 4" xfId="947" xr:uid="{00000000-0005-0000-0000-000035060000}"/>
    <cellStyle name="Normal 6 20" xfId="946" xr:uid="{00000000-0005-0000-0000-000036060000}"/>
    <cellStyle name="Normal 6 3" xfId="758" xr:uid="{00000000-0005-0000-0000-000037060000}"/>
    <cellStyle name="Normal 6 3 2" xfId="759" xr:uid="{00000000-0005-0000-0000-000038060000}"/>
    <cellStyle name="Normal 6 3 2 2" xfId="1453" xr:uid="{00000000-0005-0000-0000-000039060000}"/>
    <cellStyle name="Normal 6 3 3" xfId="760" xr:uid="{00000000-0005-0000-0000-00003A060000}"/>
    <cellStyle name="Normal 6 3 3 2" xfId="1454" xr:uid="{00000000-0005-0000-0000-00003B060000}"/>
    <cellStyle name="Normal 6 3 4" xfId="948" xr:uid="{00000000-0005-0000-0000-00003C060000}"/>
    <cellStyle name="Normal 6 4" xfId="761" xr:uid="{00000000-0005-0000-0000-00003D060000}"/>
    <cellStyle name="Normal 6 4 2" xfId="762" xr:uid="{00000000-0005-0000-0000-00003E060000}"/>
    <cellStyle name="Normal 6 4 2 2" xfId="1455" xr:uid="{00000000-0005-0000-0000-00003F060000}"/>
    <cellStyle name="Normal 6 4 3" xfId="763" xr:uid="{00000000-0005-0000-0000-000040060000}"/>
    <cellStyle name="Normal 6 4 3 2" xfId="1456" xr:uid="{00000000-0005-0000-0000-000041060000}"/>
    <cellStyle name="Normal 6 4 4" xfId="949" xr:uid="{00000000-0005-0000-0000-000042060000}"/>
    <cellStyle name="Normal 6 5" xfId="764" xr:uid="{00000000-0005-0000-0000-000043060000}"/>
    <cellStyle name="Normal 6 5 2" xfId="950" xr:uid="{00000000-0005-0000-0000-000044060000}"/>
    <cellStyle name="Normal 6 6" xfId="765" xr:uid="{00000000-0005-0000-0000-000045060000}"/>
    <cellStyle name="Normal 6 6 2" xfId="951" xr:uid="{00000000-0005-0000-0000-000046060000}"/>
    <cellStyle name="Normal 6 7" xfId="766" xr:uid="{00000000-0005-0000-0000-000047060000}"/>
    <cellStyle name="Normal 6 7 2" xfId="966" xr:uid="{00000000-0005-0000-0000-000048060000}"/>
    <cellStyle name="Normal 6 8" xfId="767" xr:uid="{00000000-0005-0000-0000-000049060000}"/>
    <cellStyle name="Normal 6 8 2" xfId="1457" xr:uid="{00000000-0005-0000-0000-00004A060000}"/>
    <cellStyle name="Normal 6 9" xfId="768" xr:uid="{00000000-0005-0000-0000-00004B060000}"/>
    <cellStyle name="Normal 6 9 2" xfId="1458" xr:uid="{00000000-0005-0000-0000-00004C060000}"/>
    <cellStyle name="Normal 7" xfId="844" xr:uid="{00000000-0005-0000-0000-00004D060000}"/>
    <cellStyle name="Normal 7 10" xfId="769" xr:uid="{00000000-0005-0000-0000-00004E060000}"/>
    <cellStyle name="Normal 7 10 2" xfId="1741" xr:uid="{00000000-0005-0000-0000-00004F060000}"/>
    <cellStyle name="Normal 7 11" xfId="770" xr:uid="{00000000-0005-0000-0000-000050060000}"/>
    <cellStyle name="Normal 7 11 2" xfId="1742" xr:uid="{00000000-0005-0000-0000-000051060000}"/>
    <cellStyle name="Normal 7 12" xfId="771" xr:uid="{00000000-0005-0000-0000-000052060000}"/>
    <cellStyle name="Normal 7 12 2" xfId="1743" xr:uid="{00000000-0005-0000-0000-000053060000}"/>
    <cellStyle name="Normal 7 13" xfId="772" xr:uid="{00000000-0005-0000-0000-000054060000}"/>
    <cellStyle name="Normal 7 13 2" xfId="1744" xr:uid="{00000000-0005-0000-0000-000055060000}"/>
    <cellStyle name="Normal 7 14" xfId="773" xr:uid="{00000000-0005-0000-0000-000056060000}"/>
    <cellStyle name="Normal 7 14 2" xfId="1745" xr:uid="{00000000-0005-0000-0000-000057060000}"/>
    <cellStyle name="Normal 7 15" xfId="856" xr:uid="{00000000-0005-0000-0000-000058060000}"/>
    <cellStyle name="Normal 7 15 2" xfId="862" xr:uid="{00000000-0005-0000-0000-000059060000}"/>
    <cellStyle name="Normal 7 15 2 2" xfId="1516" xr:uid="{00000000-0005-0000-0000-00005A060000}"/>
    <cellStyle name="Normal 7 15 3" xfId="1510" xr:uid="{00000000-0005-0000-0000-00005B060000}"/>
    <cellStyle name="Normal 7 16" xfId="860" xr:uid="{00000000-0005-0000-0000-00005C060000}"/>
    <cellStyle name="Normal 7 16 2" xfId="1514" xr:uid="{00000000-0005-0000-0000-00005D060000}"/>
    <cellStyle name="Normal 7 17" xfId="880" xr:uid="{00000000-0005-0000-0000-00005E060000}"/>
    <cellStyle name="Normal 7 18" xfId="1505" xr:uid="{00000000-0005-0000-0000-00005F060000}"/>
    <cellStyle name="Normal 7 18 2" xfId="1519" xr:uid="{00000000-0005-0000-0000-000060060000}"/>
    <cellStyle name="Normal 7 19" xfId="1507" xr:uid="{00000000-0005-0000-0000-000061060000}"/>
    <cellStyle name="Normal 7 19 2" xfId="1755" xr:uid="{00000000-0005-0000-0000-000062060000}"/>
    <cellStyle name="Normal 7 2" xfId="774" xr:uid="{00000000-0005-0000-0000-000063060000}"/>
    <cellStyle name="Normal 7 2 2" xfId="1746" xr:uid="{00000000-0005-0000-0000-000064060000}"/>
    <cellStyle name="Normal 7 20" xfId="1508" xr:uid="{00000000-0005-0000-0000-000065060000}"/>
    <cellStyle name="Normal 7 3" xfId="775" xr:uid="{00000000-0005-0000-0000-000066060000}"/>
    <cellStyle name="Normal 7 3 2" xfId="1747" xr:uid="{00000000-0005-0000-0000-000067060000}"/>
    <cellStyle name="Normal 7 4" xfId="776" xr:uid="{00000000-0005-0000-0000-000068060000}"/>
    <cellStyle name="Normal 7 4 2" xfId="1748" xr:uid="{00000000-0005-0000-0000-000069060000}"/>
    <cellStyle name="Normal 7 5" xfId="777" xr:uid="{00000000-0005-0000-0000-00006A060000}"/>
    <cellStyle name="Normal 7 5 2" xfId="1749" xr:uid="{00000000-0005-0000-0000-00006B060000}"/>
    <cellStyle name="Normal 7 6" xfId="778" xr:uid="{00000000-0005-0000-0000-00006C060000}"/>
    <cellStyle name="Normal 7 6 2" xfId="1750" xr:uid="{00000000-0005-0000-0000-00006D060000}"/>
    <cellStyle name="Normal 7 7" xfId="779" xr:uid="{00000000-0005-0000-0000-00006E060000}"/>
    <cellStyle name="Normal 7 7 2" xfId="1751" xr:uid="{00000000-0005-0000-0000-00006F060000}"/>
    <cellStyle name="Normal 7 8" xfId="780" xr:uid="{00000000-0005-0000-0000-000070060000}"/>
    <cellStyle name="Normal 7 8 2" xfId="1752" xr:uid="{00000000-0005-0000-0000-000071060000}"/>
    <cellStyle name="Normal 7 9" xfId="781" xr:uid="{00000000-0005-0000-0000-000072060000}"/>
    <cellStyle name="Normal 7 9 2" xfId="1753" xr:uid="{00000000-0005-0000-0000-000073060000}"/>
    <cellStyle name="Normal 8" xfId="782" xr:uid="{00000000-0005-0000-0000-000074060000}"/>
    <cellStyle name="Normal 8 10" xfId="842" xr:uid="{00000000-0005-0000-0000-000075060000}"/>
    <cellStyle name="Normal 8 10 2" xfId="1460" xr:uid="{00000000-0005-0000-0000-000076060000}"/>
    <cellStyle name="Normal 8 11" xfId="881" xr:uid="{00000000-0005-0000-0000-000077060000}"/>
    <cellStyle name="Normal 8 12" xfId="1459" xr:uid="{00000000-0005-0000-0000-000078060000}"/>
    <cellStyle name="Normal 8 2" xfId="783" xr:uid="{00000000-0005-0000-0000-000079060000}"/>
    <cellStyle name="Normal 8 2 2" xfId="1461" xr:uid="{00000000-0005-0000-0000-00007A060000}"/>
    <cellStyle name="Normal 8 3" xfId="784" xr:uid="{00000000-0005-0000-0000-00007B060000}"/>
    <cellStyle name="Normal 8 3 2" xfId="1462" xr:uid="{00000000-0005-0000-0000-00007C060000}"/>
    <cellStyle name="Normal 8 4" xfId="785" xr:uid="{00000000-0005-0000-0000-00007D060000}"/>
    <cellStyle name="Normal 8 4 2" xfId="1463" xr:uid="{00000000-0005-0000-0000-00007E060000}"/>
    <cellStyle name="Normal 8 5" xfId="786" xr:uid="{00000000-0005-0000-0000-00007F060000}"/>
    <cellStyle name="Normal 8 5 2" xfId="1464" xr:uid="{00000000-0005-0000-0000-000080060000}"/>
    <cellStyle name="Normal 8 6" xfId="787" xr:uid="{00000000-0005-0000-0000-000081060000}"/>
    <cellStyle name="Normal 8 6 2" xfId="1465" xr:uid="{00000000-0005-0000-0000-000082060000}"/>
    <cellStyle name="Normal 8 7" xfId="788" xr:uid="{00000000-0005-0000-0000-000083060000}"/>
    <cellStyle name="Normal 8 7 2" xfId="1466" xr:uid="{00000000-0005-0000-0000-000084060000}"/>
    <cellStyle name="Normal 8 8" xfId="789" xr:uid="{00000000-0005-0000-0000-000085060000}"/>
    <cellStyle name="Normal 8 8 2" xfId="1467" xr:uid="{00000000-0005-0000-0000-000086060000}"/>
    <cellStyle name="Normal 8 9" xfId="790" xr:uid="{00000000-0005-0000-0000-000087060000}"/>
    <cellStyle name="Normal 8 9 2" xfId="1468" xr:uid="{00000000-0005-0000-0000-000088060000}"/>
    <cellStyle name="Normal 9" xfId="791" xr:uid="{00000000-0005-0000-0000-000089060000}"/>
    <cellStyle name="Normal 9 10" xfId="792" xr:uid="{00000000-0005-0000-0000-00008A060000}"/>
    <cellStyle name="Normal 9 10 2" xfId="1469" xr:uid="{00000000-0005-0000-0000-00008B060000}"/>
    <cellStyle name="Normal 9 11" xfId="793" xr:uid="{00000000-0005-0000-0000-00008C060000}"/>
    <cellStyle name="Normal 9 11 2" xfId="1470" xr:uid="{00000000-0005-0000-0000-00008D060000}"/>
    <cellStyle name="Normal 9 12" xfId="794" xr:uid="{00000000-0005-0000-0000-00008E060000}"/>
    <cellStyle name="Normal 9 12 2" xfId="1471" xr:uid="{00000000-0005-0000-0000-00008F060000}"/>
    <cellStyle name="Normal 9 13" xfId="795" xr:uid="{00000000-0005-0000-0000-000090060000}"/>
    <cellStyle name="Normal 9 13 2" xfId="1472" xr:uid="{00000000-0005-0000-0000-000091060000}"/>
    <cellStyle name="Normal 9 14" xfId="796" xr:uid="{00000000-0005-0000-0000-000092060000}"/>
    <cellStyle name="Normal 9 14 2" xfId="1473" xr:uid="{00000000-0005-0000-0000-000093060000}"/>
    <cellStyle name="Normal 9 15" xfId="797" xr:uid="{00000000-0005-0000-0000-000094060000}"/>
    <cellStyle name="Normal 9 15 2" xfId="1474" xr:uid="{00000000-0005-0000-0000-000095060000}"/>
    <cellStyle name="Normal 9 16" xfId="798" xr:uid="{00000000-0005-0000-0000-000096060000}"/>
    <cellStyle name="Normal 9 16 2" xfId="1475" xr:uid="{00000000-0005-0000-0000-000097060000}"/>
    <cellStyle name="Normal 9 17" xfId="799" xr:uid="{00000000-0005-0000-0000-000098060000}"/>
    <cellStyle name="Normal 9 17 2" xfId="1476" xr:uid="{00000000-0005-0000-0000-000099060000}"/>
    <cellStyle name="Normal 9 18" xfId="800" xr:uid="{00000000-0005-0000-0000-00009A060000}"/>
    <cellStyle name="Normal 9 18 2" xfId="1477" xr:uid="{00000000-0005-0000-0000-00009B060000}"/>
    <cellStyle name="Normal 9 19" xfId="801" xr:uid="{00000000-0005-0000-0000-00009C060000}"/>
    <cellStyle name="Normal 9 19 2" xfId="1478" xr:uid="{00000000-0005-0000-0000-00009D060000}"/>
    <cellStyle name="Normal 9 2" xfId="802" xr:uid="{00000000-0005-0000-0000-00009E060000}"/>
    <cellStyle name="Normal 9 2 2" xfId="1479" xr:uid="{00000000-0005-0000-0000-00009F060000}"/>
    <cellStyle name="Normal 9 20" xfId="803" xr:uid="{00000000-0005-0000-0000-0000A0060000}"/>
    <cellStyle name="Normal 9 20 2" xfId="1480" xr:uid="{00000000-0005-0000-0000-0000A1060000}"/>
    <cellStyle name="Normal 9 21" xfId="804" xr:uid="{00000000-0005-0000-0000-0000A2060000}"/>
    <cellStyle name="Normal 9 21 2" xfId="1481" xr:uid="{00000000-0005-0000-0000-0000A3060000}"/>
    <cellStyle name="Normal 9 22" xfId="805" xr:uid="{00000000-0005-0000-0000-0000A4060000}"/>
    <cellStyle name="Normal 9 22 2" xfId="1482" xr:uid="{00000000-0005-0000-0000-0000A5060000}"/>
    <cellStyle name="Normal 9 23" xfId="806" xr:uid="{00000000-0005-0000-0000-0000A6060000}"/>
    <cellStyle name="Normal 9 23 2" xfId="1483" xr:uid="{00000000-0005-0000-0000-0000A7060000}"/>
    <cellStyle name="Normal 9 24" xfId="807" xr:uid="{00000000-0005-0000-0000-0000A8060000}"/>
    <cellStyle name="Normal 9 24 2" xfId="1484" xr:uid="{00000000-0005-0000-0000-0000A9060000}"/>
    <cellStyle name="Normal 9 25" xfId="808" xr:uid="{00000000-0005-0000-0000-0000AA060000}"/>
    <cellStyle name="Normal 9 25 2" xfId="1485" xr:uid="{00000000-0005-0000-0000-0000AB060000}"/>
    <cellStyle name="Normal 9 26" xfId="809" xr:uid="{00000000-0005-0000-0000-0000AC060000}"/>
    <cellStyle name="Normal 9 26 2" xfId="1486" xr:uid="{00000000-0005-0000-0000-0000AD060000}"/>
    <cellStyle name="Normal 9 27" xfId="810" xr:uid="{00000000-0005-0000-0000-0000AE060000}"/>
    <cellStyle name="Normal 9 27 2" xfId="1487" xr:uid="{00000000-0005-0000-0000-0000AF060000}"/>
    <cellStyle name="Normal 9 28" xfId="811" xr:uid="{00000000-0005-0000-0000-0000B0060000}"/>
    <cellStyle name="Normal 9 28 2" xfId="1488" xr:uid="{00000000-0005-0000-0000-0000B1060000}"/>
    <cellStyle name="Normal 9 29" xfId="812" xr:uid="{00000000-0005-0000-0000-0000B2060000}"/>
    <cellStyle name="Normal 9 29 2" xfId="1489" xr:uid="{00000000-0005-0000-0000-0000B3060000}"/>
    <cellStyle name="Normal 9 3" xfId="813" xr:uid="{00000000-0005-0000-0000-0000B4060000}"/>
    <cellStyle name="Normal 9 3 2" xfId="814" xr:uid="{00000000-0005-0000-0000-0000B5060000}"/>
    <cellStyle name="Normal 9 3 2 2" xfId="1490" xr:uid="{00000000-0005-0000-0000-0000B6060000}"/>
    <cellStyle name="Normal 9 3 3" xfId="815" xr:uid="{00000000-0005-0000-0000-0000B7060000}"/>
    <cellStyle name="Normal 9 3 3 2" xfId="1491" xr:uid="{00000000-0005-0000-0000-0000B8060000}"/>
    <cellStyle name="Normal 9 3 4" xfId="953" xr:uid="{00000000-0005-0000-0000-0000B9060000}"/>
    <cellStyle name="Normal 9 30" xfId="816" xr:uid="{00000000-0005-0000-0000-0000BA060000}"/>
    <cellStyle name="Normal 9 30 2" xfId="1492" xr:uid="{00000000-0005-0000-0000-0000BB060000}"/>
    <cellStyle name="Normal 9 31" xfId="817" xr:uid="{00000000-0005-0000-0000-0000BC060000}"/>
    <cellStyle name="Normal 9 31 2" xfId="1493" xr:uid="{00000000-0005-0000-0000-0000BD060000}"/>
    <cellStyle name="Normal 9 32" xfId="843" xr:uid="{00000000-0005-0000-0000-0000BE060000}"/>
    <cellStyle name="Normal 9 32 2" xfId="1494" xr:uid="{00000000-0005-0000-0000-0000BF060000}"/>
    <cellStyle name="Normal 9 33" xfId="882" xr:uid="{00000000-0005-0000-0000-0000C0060000}"/>
    <cellStyle name="Normal 9 34" xfId="952" xr:uid="{00000000-0005-0000-0000-0000C1060000}"/>
    <cellStyle name="Normal 9 4" xfId="818" xr:uid="{00000000-0005-0000-0000-0000C2060000}"/>
    <cellStyle name="Normal 9 4 2" xfId="819" xr:uid="{00000000-0005-0000-0000-0000C3060000}"/>
    <cellStyle name="Normal 9 4 2 2" xfId="1495" xr:uid="{00000000-0005-0000-0000-0000C4060000}"/>
    <cellStyle name="Normal 9 4 3" xfId="820" xr:uid="{00000000-0005-0000-0000-0000C5060000}"/>
    <cellStyle name="Normal 9 4 3 2" xfId="1496" xr:uid="{00000000-0005-0000-0000-0000C6060000}"/>
    <cellStyle name="Normal 9 4 4" xfId="954" xr:uid="{00000000-0005-0000-0000-0000C7060000}"/>
    <cellStyle name="Normal 9 5" xfId="821" xr:uid="{00000000-0005-0000-0000-0000C8060000}"/>
    <cellStyle name="Normal 9 5 2" xfId="822" xr:uid="{00000000-0005-0000-0000-0000C9060000}"/>
    <cellStyle name="Normal 9 5 2 2" xfId="1497" xr:uid="{00000000-0005-0000-0000-0000CA060000}"/>
    <cellStyle name="Normal 9 5 3" xfId="823" xr:uid="{00000000-0005-0000-0000-0000CB060000}"/>
    <cellStyle name="Normal 9 5 3 2" xfId="1498" xr:uid="{00000000-0005-0000-0000-0000CC060000}"/>
    <cellStyle name="Normal 9 5 4" xfId="955" xr:uid="{00000000-0005-0000-0000-0000CD060000}"/>
    <cellStyle name="Normal 9 6" xfId="824" xr:uid="{00000000-0005-0000-0000-0000CE060000}"/>
    <cellStyle name="Normal 9 6 2" xfId="1499" xr:uid="{00000000-0005-0000-0000-0000CF060000}"/>
    <cellStyle name="Normal 9 7" xfId="825" xr:uid="{00000000-0005-0000-0000-0000D0060000}"/>
    <cellStyle name="Normal 9 7 2" xfId="1500" xr:uid="{00000000-0005-0000-0000-0000D1060000}"/>
    <cellStyle name="Normal 9 8" xfId="826" xr:uid="{00000000-0005-0000-0000-0000D2060000}"/>
    <cellStyle name="Normal 9 8 2" xfId="1501" xr:uid="{00000000-0005-0000-0000-0000D3060000}"/>
    <cellStyle name="Normal 9 9" xfId="827" xr:uid="{00000000-0005-0000-0000-0000D4060000}"/>
    <cellStyle name="Normal 9 9 2" xfId="1502" xr:uid="{00000000-0005-0000-0000-0000D5060000}"/>
    <cellStyle name="Normal_OIR-DO-1681_02152007" xfId="828" xr:uid="{00000000-0005-0000-0000-0000D6060000}"/>
    <cellStyle name="Percent 2" xfId="829" xr:uid="{00000000-0005-0000-0000-0000D7060000}"/>
    <cellStyle name="Percent 2 2" xfId="830" xr:uid="{00000000-0005-0000-0000-0000D8060000}"/>
    <cellStyle name="Percent 2 2 2" xfId="1503" xr:uid="{00000000-0005-0000-0000-0000D9060000}"/>
    <cellStyle name="Percent 2 3" xfId="831" xr:uid="{00000000-0005-0000-0000-0000DA060000}"/>
    <cellStyle name="Percent 2 3 2" xfId="1504" xr:uid="{00000000-0005-0000-0000-0000DB060000}"/>
    <cellStyle name="Percent 2 4" xfId="956" xr:uid="{00000000-0005-0000-0000-0000DC060000}"/>
    <cellStyle name="Percent 3" xfId="883" xr:uid="{00000000-0005-0000-0000-0000DD060000}"/>
  </cellStyles>
  <dxfs count="87">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FF66"/>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rgb="FFAC0000"/>
      </font>
      <fill>
        <patternFill>
          <bgColor rgb="FFFFC000"/>
        </patternFill>
      </fill>
    </dxf>
    <dxf>
      <font>
        <condense val="0"/>
        <extend val="0"/>
        <color rgb="FF9C0006"/>
      </font>
      <fill>
        <patternFill>
          <bgColor rgb="FFFFC7CE"/>
        </patternFill>
      </fill>
    </dxf>
    <dxf>
      <font>
        <b/>
        <i/>
        <color rgb="FFFFC000"/>
      </font>
      <fill>
        <patternFill>
          <bgColor rgb="FFC00000"/>
        </patternFill>
      </fill>
    </dxf>
    <dxf>
      <font>
        <b/>
        <i val="0"/>
        <color rgb="FFAC0000"/>
      </font>
      <fill>
        <patternFill>
          <bgColor rgb="FFFFC000"/>
        </patternFill>
      </fill>
    </dxf>
    <dxf>
      <font>
        <b/>
        <i/>
        <color rgb="FFFFC000"/>
      </font>
      <fill>
        <patternFill>
          <bgColor rgb="FFC00000"/>
        </patternFill>
      </fill>
    </dxf>
    <dxf>
      <font>
        <b/>
        <i val="0"/>
        <color theme="9" tint="-0.499984740745262"/>
      </font>
      <fill>
        <patternFill>
          <bgColor rgb="FFFFC000"/>
        </patternFill>
      </fill>
    </dxf>
    <dxf>
      <font>
        <b/>
        <i/>
        <color rgb="FFFFC000"/>
      </font>
      <fill>
        <patternFill>
          <bgColor rgb="FFC00000"/>
        </patternFill>
      </fill>
    </dxf>
    <dxf>
      <font>
        <b/>
        <i val="0"/>
        <color theme="9" tint="-0.499984740745262"/>
      </font>
      <fill>
        <patternFill>
          <bgColor rgb="FFFFFF66"/>
        </patternFill>
      </fill>
    </dxf>
  </dxfs>
  <tableStyles count="0" defaultTableStyle="TableStyleMedium9" defaultPivotStyle="PivotStyleLight16"/>
  <colors>
    <mruColors>
      <color rgb="FFEFB30B"/>
      <color rgb="FFFFCC00"/>
      <color rgb="FFFFFF66"/>
      <color rgb="FFFFFF99"/>
      <color rgb="FFAC0000"/>
      <color rgb="FF996633"/>
      <color rgb="FFC42404"/>
      <color rgb="FFCB24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13</xdr:row>
      <xdr:rowOff>76201</xdr:rowOff>
    </xdr:from>
    <xdr:to>
      <xdr:col>7</xdr:col>
      <xdr:colOff>1581152</xdr:colOff>
      <xdr:row>26</xdr:row>
      <xdr:rowOff>161925</xdr:rowOff>
    </xdr:to>
    <xdr:pic>
      <xdr:nvPicPr>
        <xdr:cNvPr id="2" name="Picture 1" descr="FinalLogo4We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8100" y="3086101"/>
          <a:ext cx="5810252" cy="2686049"/>
        </a:xfrm>
        <a:prstGeom prst="rect">
          <a:avLst/>
        </a:prstGeom>
      </xdr:spPr>
    </xdr:pic>
    <xdr:clientData/>
  </xdr:twoCellAnchor>
</xdr:wsDr>
</file>

<file path=xl/revisions/_rels/revisionHeaders.xml.rels><?xml version="1.0" encoding="UTF-8" standalone="yes"?>
<Relationships xmlns="http://schemas.openxmlformats.org/package/2006/relationships"><Relationship Id="rId21" Type="http://schemas.openxmlformats.org/officeDocument/2006/relationships/revisionLog" Target="revisionLog2.xml"/><Relationship Id="rId20" Type="http://schemas.openxmlformats.org/officeDocument/2006/relationships/revisionLog" Target="revisionLog1.xml"/><Relationship Id="rId23" Type="http://schemas.openxmlformats.org/officeDocument/2006/relationships/revisionLog" Target="revisionLog4.xml"/><Relationship Id="rId19" Type="http://schemas.openxmlformats.org/officeDocument/2006/relationships/revisionLog" Target="revisionLog19.xml"/><Relationship Id="rId22"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9C4287-6DD4-4337-ABBC-C4784C3A66C0}" diskRevisions="1" revisionId="233" version="2">
  <header guid="{C60D6561-5DF6-44EB-926E-16246EFF213C}" dateTime="2018-12-27T16:08:56" maxSheetId="9" userName="Paul Struzzieri" r:id="rId19">
    <sheetIdMap count="8">
      <sheetId val="1"/>
      <sheetId val="2"/>
      <sheetId val="3"/>
      <sheetId val="4"/>
      <sheetId val="5"/>
      <sheetId val="6"/>
      <sheetId val="7"/>
      <sheetId val="8"/>
    </sheetIdMap>
  </header>
  <header guid="{4DD450E0-A6BD-4A4D-9C61-AD942EB42E85}" dateTime="2019-01-11T13:25:34" maxSheetId="9" userName="Scott" r:id="rId20" minRId="165" maxRId="177">
    <sheetIdMap count="8">
      <sheetId val="1"/>
      <sheetId val="2"/>
      <sheetId val="3"/>
      <sheetId val="4"/>
      <sheetId val="5"/>
      <sheetId val="6"/>
      <sheetId val="7"/>
      <sheetId val="8"/>
    </sheetIdMap>
  </header>
  <header guid="{4A322586-2A83-4076-B763-291E568BC3CA}" dateTime="2019-01-11T17:00:20" maxSheetId="9" userName="Scott" r:id="rId21" minRId="178" maxRId="184">
    <sheetIdMap count="8">
      <sheetId val="1"/>
      <sheetId val="2"/>
      <sheetId val="3"/>
      <sheetId val="4"/>
      <sheetId val="5"/>
      <sheetId val="6"/>
      <sheetId val="7"/>
      <sheetId val="8"/>
    </sheetIdMap>
  </header>
  <header guid="{B24AC77F-3262-47B2-B46C-E36BA102D362}" dateTime="2019-01-14T22:44:17" maxSheetId="9" userName="Scott" r:id="rId22" minRId="185" maxRId="191">
    <sheetIdMap count="8">
      <sheetId val="1"/>
      <sheetId val="2"/>
      <sheetId val="3"/>
      <sheetId val="4"/>
      <sheetId val="5"/>
      <sheetId val="6"/>
      <sheetId val="7"/>
      <sheetId val="8"/>
    </sheetIdMap>
  </header>
  <header guid="{B69C4287-6DD4-4337-ABBC-C4784C3A66C0}" dateTime="2019-01-15T14:13:18" maxSheetId="9" userName="Scott" r:id="rId23" minRId="192" maxRId="233">
    <sheetIdMap count="8">
      <sheetId val="1"/>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 sId="3">
    <oc r="C96" t="inlineStr">
      <is>
        <t>stopped here on 11-28-18 table lines 61</t>
      </is>
    </oc>
    <nc r="C96"/>
  </rcc>
  <rcc rId="166" sId="3">
    <oc r="E47" t="inlineStr">
      <is>
        <r>
          <rPr>
            <b/>
            <strike/>
            <sz val="12"/>
            <rFont val="Trebuchet MS"/>
            <family val="2"/>
          </rPr>
          <t>Completed</t>
        </r>
        <r>
          <rPr>
            <b/>
            <sz val="12"/>
            <rFont val="Trebuchet MS"/>
            <family val="2"/>
          </rPr>
          <t xml:space="preserve"> </t>
        </r>
        <r>
          <rPr>
            <b/>
            <sz val="12"/>
            <color rgb="FFFF0000"/>
            <rFont val="Trebuchet MS"/>
            <family val="2"/>
          </rPr>
          <t>Total Orders Cancelled During Reporting Period</t>
        </r>
        <r>
          <rPr>
            <b/>
            <strike/>
            <sz val="12"/>
            <color rgb="FFFF0000"/>
            <rFont val="Trebuchet MS"/>
            <family val="2"/>
          </rPr>
          <t xml:space="preserve"> T</t>
        </r>
        <r>
          <rPr>
            <b/>
            <strike/>
            <sz val="12"/>
            <rFont val="Trebuchet MS"/>
            <family val="2"/>
          </rPr>
          <t xml:space="preserve">itle Transaction in Which Policy Was Issued or Intended </t>
        </r>
        <r>
          <rPr>
            <b/>
            <strike/>
            <sz val="12"/>
            <color rgb="FFFF0000"/>
            <rFont val="Trebuchet MS"/>
            <family val="2"/>
          </rPr>
          <t xml:space="preserve"> </t>
        </r>
        <r>
          <rPr>
            <b/>
            <strike/>
            <sz val="12"/>
            <rFont val="Trebuchet MS"/>
            <family val="2"/>
          </rPr>
          <t>to Be Issued</t>
        </r>
      </is>
    </oc>
    <nc r="E47" t="inlineStr">
      <is>
        <r>
          <rPr>
            <b/>
            <strike/>
            <sz val="12"/>
            <rFont val="Trebuchet MS"/>
            <family val="2"/>
          </rPr>
          <t>Completed</t>
        </r>
        <r>
          <rPr>
            <b/>
            <sz val="12"/>
            <rFont val="Trebuchet MS"/>
            <family val="2"/>
          </rPr>
          <t xml:space="preserve"> </t>
        </r>
        <r>
          <rPr>
            <b/>
            <sz val="12"/>
            <color rgb="FFFF0000"/>
            <rFont val="Trebuchet MS"/>
            <family val="2"/>
          </rPr>
          <t>Total Orders Cancelled During Reporting Period</t>
        </r>
        <r>
          <rPr>
            <b/>
            <strike/>
            <sz val="12"/>
            <rFont val="Trebuchet MS"/>
            <family val="2"/>
          </rPr>
          <t xml:space="preserve"> Title Transaction in Which Policy Was Issued or Intended </t>
        </r>
        <r>
          <rPr>
            <b/>
            <strike/>
            <sz val="12"/>
            <color rgb="FFFF0000"/>
            <rFont val="Trebuchet MS"/>
            <family val="2"/>
          </rPr>
          <t xml:space="preserve"> </t>
        </r>
        <r>
          <rPr>
            <b/>
            <strike/>
            <sz val="12"/>
            <rFont val="Trebuchet MS"/>
            <family val="2"/>
          </rPr>
          <t>to Be Issued</t>
        </r>
      </is>
    </nc>
  </rcc>
  <rcc rId="167" sId="3">
    <oc r="E55" t="inlineStr">
      <is>
        <r>
          <t>(C) Number of searches acquired from a third party vendor that is not working primarily for the agency</t>
        </r>
        <r>
          <rPr>
            <b/>
            <strike/>
            <sz val="12"/>
            <color rgb="FFFF0000"/>
            <rFont val="Trebuchet MS"/>
            <family val="2"/>
          </rPr>
          <t xml:space="preserve">. </t>
        </r>
        <r>
          <rPr>
            <b/>
            <sz val="12"/>
            <color rgb="FFFF0000"/>
            <rFont val="Trebuchet MS"/>
            <family val="2"/>
          </rPr>
          <t>Which included suggested or draft exceptions and /or requirements to be considered or inclusion in the commitment</t>
        </r>
      </is>
    </oc>
    <nc r="E55" t="inlineStr">
      <is>
        <r>
          <t xml:space="preserve">(C) Number of searches acquired from a third party vendor that is not working primarily for the agency </t>
        </r>
        <r>
          <rPr>
            <b/>
            <sz val="12"/>
            <color rgb="FFFF0000"/>
            <rFont val="Trebuchet MS"/>
            <family val="2"/>
          </rPr>
          <t>which included suggested or draft exceptions and /or requirements to be considered or inclusion in the commitment</t>
        </r>
      </is>
    </nc>
  </rcc>
  <rcc rId="168" sId="3">
    <oc r="E57" t="inlineStr">
      <is>
        <r>
          <rPr>
            <b/>
            <sz val="12"/>
            <color rgb="FFFF0000"/>
            <rFont val="Trebuchet MS"/>
            <family val="2"/>
          </rPr>
          <t xml:space="preserve">(E) Number of searches conducted by an </t>
        </r>
        <r>
          <rPr>
            <b/>
            <sz val="12"/>
            <color rgb="FFFF0000"/>
            <rFont val="Trebuchet MS"/>
            <family val="2"/>
          </rPr>
          <t>independent contractor working primarily for the agency.</t>
        </r>
      </is>
    </oc>
    <nc r="E57" t="inlineStr">
      <is>
        <r>
          <t xml:space="preserve">(E) Number of searches conducted by an </t>
        </r>
        <r>
          <rPr>
            <b/>
            <sz val="12"/>
            <color rgb="FFFF0000"/>
            <rFont val="Trebuchet MS"/>
            <family val="2"/>
          </rPr>
          <t>independent contractor working primarily for the agency.</t>
        </r>
      </is>
    </nc>
  </rcc>
  <rcc rId="169" sId="3">
    <oc r="E100" t="inlineStr">
      <is>
        <r>
          <t xml:space="preserve">Aggregate Computer/ </t>
        </r>
        <r>
          <rPr>
            <b/>
            <sz val="12"/>
            <color rgb="FFFF0000"/>
            <rFont val="Trebuchet MS"/>
            <family val="2"/>
          </rPr>
          <t>closing software</t>
        </r>
        <r>
          <rPr>
            <b/>
            <sz val="12"/>
            <rFont val="Trebuchet MS"/>
            <family val="2"/>
          </rPr>
          <t xml:space="preserve">
software expenses
</t>
        </r>
        <r>
          <rPr>
            <b/>
            <sz val="12"/>
            <color rgb="FFFF0000"/>
            <rFont val="Trebuchet MS"/>
            <family val="2"/>
          </rPr>
          <t>(Include the names of 
closing software vendors 
on Schedule A, 
Column L. Include portal fees, erecording fees, escrow software, digital closing software, etc.)</t>
        </r>
      </is>
    </oc>
    <nc r="E100" t="inlineStr">
      <is>
        <r>
          <t xml:space="preserve">Aggregate Computer/ </t>
        </r>
        <r>
          <rPr>
            <b/>
            <sz val="12"/>
            <color rgb="FFFF0000"/>
            <rFont val="Trebuchet MS"/>
            <family val="2"/>
          </rPr>
          <t>closing software /</t>
        </r>
        <r>
          <rPr>
            <b/>
            <sz val="12"/>
            <rFont val="Trebuchet MS"/>
            <family val="2"/>
          </rPr>
          <t xml:space="preserve">
software expenses
</t>
        </r>
        <r>
          <rPr>
            <b/>
            <sz val="12"/>
            <color rgb="FFFF0000"/>
            <rFont val="Trebuchet MS"/>
            <family val="2"/>
          </rPr>
          <t>(Include the names of 
closing software vendors 
on Schedule A, 
Column L. Include portal fees, erecording fees, escrow software, digital closing software, etc.)</t>
        </r>
      </is>
    </nc>
  </rcc>
  <rcc rId="170" sId="3">
    <oc r="E114" t="inlineStr">
      <is>
        <r>
          <t xml:space="preserve">Charge offs and expenses incurred for canceled orders </t>
        </r>
        <r>
          <rPr>
            <b/>
            <sz val="12"/>
            <color rgb="FFFF0000"/>
            <rFont val="Trebuchet MS"/>
            <family val="2"/>
          </rPr>
          <t>(Such as Estoppel fees,postal, wire, etc.)</t>
        </r>
      </is>
    </oc>
    <nc r="E114" t="inlineStr">
      <is>
        <r>
          <t xml:space="preserve">Charge offs and expenses incurred for canceled orders </t>
        </r>
        <r>
          <rPr>
            <b/>
            <sz val="12"/>
            <color rgb="FFFF0000"/>
            <rFont val="Trebuchet MS"/>
            <family val="2"/>
          </rPr>
          <t>(Such as Estoppel fees, postal, wire, etc.)</t>
        </r>
      </is>
    </nc>
  </rcc>
  <rcc rId="171" sId="4">
    <oc r="D6" t="inlineStr">
      <is>
        <t>Column D</t>
      </is>
    </oc>
    <nc r="D6" t="inlineStr">
      <is>
        <r>
          <t xml:space="preserve">Column </t>
        </r>
        <r>
          <rPr>
            <b/>
            <strike/>
            <sz val="12"/>
            <color theme="0"/>
            <rFont val="Trebuchet MS"/>
            <family val="2"/>
          </rPr>
          <t>D</t>
        </r>
        <r>
          <rPr>
            <b/>
            <sz val="12"/>
            <color theme="0"/>
            <rFont val="Trebuchet MS"/>
            <family val="2"/>
          </rPr>
          <t xml:space="preserve"> </t>
        </r>
        <r>
          <rPr>
            <b/>
            <sz val="12"/>
            <color rgb="FFFF0000"/>
            <rFont val="Trebuchet MS"/>
            <family val="2"/>
          </rPr>
          <t>C</t>
        </r>
      </is>
    </nc>
  </rcc>
  <rcc rId="172" sId="4">
    <oc r="E6" t="inlineStr">
      <is>
        <t>Column E</t>
      </is>
    </oc>
    <nc r="E6" t="inlineStr">
      <is>
        <r>
          <t xml:space="preserve">Column </t>
        </r>
        <r>
          <rPr>
            <b/>
            <strike/>
            <sz val="12"/>
            <color theme="0"/>
            <rFont val="Trebuchet MS"/>
            <family val="2"/>
          </rPr>
          <t>E</t>
        </r>
        <r>
          <rPr>
            <b/>
            <sz val="12"/>
            <color theme="0"/>
            <rFont val="Trebuchet MS"/>
            <family val="2"/>
          </rPr>
          <t xml:space="preserve"> </t>
        </r>
        <r>
          <rPr>
            <b/>
            <sz val="12"/>
            <color rgb="FFFF0000"/>
            <rFont val="Trebuchet MS"/>
            <family val="2"/>
          </rPr>
          <t>D</t>
        </r>
      </is>
    </nc>
  </rcc>
  <rcc rId="173" sId="4">
    <oc r="H6" t="inlineStr">
      <is>
        <t>Column H</t>
      </is>
    </oc>
    <nc r="H6" t="inlineStr">
      <is>
        <r>
          <t xml:space="preserve">Column </t>
        </r>
        <r>
          <rPr>
            <b/>
            <strike/>
            <sz val="12"/>
            <color theme="0"/>
            <rFont val="Trebuchet MS"/>
            <family val="2"/>
          </rPr>
          <t>H</t>
        </r>
        <r>
          <rPr>
            <b/>
            <sz val="12"/>
            <color theme="0"/>
            <rFont val="Trebuchet MS"/>
            <family val="2"/>
          </rPr>
          <t xml:space="preserve"> </t>
        </r>
        <r>
          <rPr>
            <b/>
            <sz val="12"/>
            <color rgb="FFFF0000"/>
            <rFont val="Trebuchet MS"/>
            <family val="2"/>
          </rPr>
          <t>E</t>
        </r>
      </is>
    </nc>
  </rcc>
  <rcc rId="174" sId="4">
    <oc r="I6" t="inlineStr">
      <is>
        <t>Column I</t>
      </is>
    </oc>
    <nc r="I6" t="inlineStr">
      <is>
        <r>
          <t xml:space="preserve">Column </t>
        </r>
        <r>
          <rPr>
            <b/>
            <strike/>
            <sz val="12"/>
            <color theme="0"/>
            <rFont val="Trebuchet MS"/>
            <family val="2"/>
          </rPr>
          <t>I</t>
        </r>
        <r>
          <rPr>
            <b/>
            <sz val="12"/>
            <color theme="0"/>
            <rFont val="Trebuchet MS"/>
            <family val="2"/>
          </rPr>
          <t xml:space="preserve"> </t>
        </r>
        <r>
          <rPr>
            <b/>
            <sz val="12"/>
            <color rgb="FFFF0000"/>
            <rFont val="Trebuchet MS"/>
            <family val="2"/>
          </rPr>
          <t>F</t>
        </r>
      </is>
    </nc>
  </rcc>
  <rcc rId="175" sId="4">
    <oc r="J6" t="inlineStr">
      <is>
        <t>Column J</t>
      </is>
    </oc>
    <nc r="J6" t="inlineStr">
      <is>
        <r>
          <t xml:space="preserve">Column </t>
        </r>
        <r>
          <rPr>
            <b/>
            <strike/>
            <sz val="12"/>
            <color theme="0"/>
            <rFont val="Trebuchet MS"/>
            <family val="2"/>
          </rPr>
          <t>J</t>
        </r>
        <r>
          <rPr>
            <b/>
            <sz val="12"/>
            <color theme="0"/>
            <rFont val="Trebuchet MS"/>
            <family val="2"/>
          </rPr>
          <t xml:space="preserve"> </t>
        </r>
        <r>
          <rPr>
            <b/>
            <sz val="12"/>
            <color rgb="FFFF0000"/>
            <rFont val="Trebuchet MS"/>
            <family val="2"/>
          </rPr>
          <t>G</t>
        </r>
      </is>
    </nc>
  </rcc>
  <rcc rId="176" sId="4">
    <oc r="K6" t="inlineStr">
      <is>
        <t>Column K</t>
      </is>
    </oc>
    <nc r="K6" t="inlineStr">
      <is>
        <r>
          <t xml:space="preserve">Column </t>
        </r>
        <r>
          <rPr>
            <b/>
            <strike/>
            <sz val="12"/>
            <color theme="0"/>
            <rFont val="Trebuchet MS"/>
            <family val="2"/>
          </rPr>
          <t>K</t>
        </r>
        <r>
          <rPr>
            <b/>
            <sz val="12"/>
            <color theme="0"/>
            <rFont val="Trebuchet MS"/>
            <family val="2"/>
          </rPr>
          <t xml:space="preserve"> </t>
        </r>
        <r>
          <rPr>
            <b/>
            <sz val="12"/>
            <color rgb="FFFF0000"/>
            <rFont val="Trebuchet MS"/>
            <family val="2"/>
          </rPr>
          <t>H</t>
        </r>
      </is>
    </nc>
  </rcc>
  <rcc rId="177" sId="4">
    <oc r="L6" t="inlineStr">
      <is>
        <t>Column L</t>
      </is>
    </oc>
    <nc r="L6" t="inlineStr">
      <is>
        <r>
          <t xml:space="preserve">Column </t>
        </r>
        <r>
          <rPr>
            <b/>
            <strike/>
            <sz val="12"/>
            <color theme="0"/>
            <rFont val="Trebuchet MS"/>
            <family val="2"/>
          </rPr>
          <t>L</t>
        </r>
        <r>
          <rPr>
            <b/>
            <sz val="12"/>
            <color theme="0"/>
            <rFont val="Trebuchet MS"/>
            <family val="2"/>
          </rPr>
          <t xml:space="preserve"> </t>
        </r>
        <r>
          <rPr>
            <b/>
            <sz val="12"/>
            <color rgb="FFFF0000"/>
            <rFont val="Trebuchet MS"/>
            <family val="2"/>
          </rPr>
          <t>I</t>
        </r>
      </is>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D1D0C3C0_E294_4264_83AD_0AF2AEFBDDD1_.wvu.PrintArea" hidden="1" oldHidden="1">
    <formula>'Instructions '!$A$2:$G$103</formula>
  </rdn>
  <rdn rId="0" localSheetId="3" customView="1" name="Z_D1D0C3C0_E294_4264_83AD_0AF2AEFBDDD1_.wvu.Rows" hidden="1" oldHidden="1">
    <formula>'Report Lines'!$1:$1</formula>
  </rdn>
  <rdn rId="0" localSheetId="3" customView="1" name="Z_D1D0C3C0_E294_4264_83AD_0AF2AEFBDDD1_.wvu.Cols" hidden="1" oldHidden="1">
    <formula>'Report Lines'!$A:$B,'Report Lines'!$G:$G,'Report Lines'!$L:$T</formula>
  </rdn>
  <rdn rId="0" localSheetId="3" customView="1" name="Z_D1D0C3C0_E294_4264_83AD_0AF2AEFBDDD1_.wvu.FilterData" hidden="1" oldHidden="1">
    <formula>'Report Lines'!$T$1:$T$149</formula>
  </rdn>
  <rdn rId="0" localSheetId="4" customView="1" name="Z_D1D0C3C0_E294_4264_83AD_0AF2AEFBDDD1_.wvu.PrintArea" hidden="1" oldHidden="1">
    <formula>Schedule_A!$A$1:$M$108</formula>
  </rdn>
  <rdn rId="0" localSheetId="4" customView="1" name="Z_D1D0C3C0_E294_4264_83AD_0AF2AEFBDDD1_.wvu.Cols" hidden="1" oldHidden="1">
    <formula>Schedule_A!$A:$A,Schedule_A!$N:$T</formula>
  </rdn>
  <rdn rId="0" localSheetId="5" customView="1" name="Z_D1D0C3C0_E294_4264_83AD_0AF2AEFBDDD1_.wvu.Cols" hidden="1" oldHidden="1">
    <formula>Schedule_B!$A:$A,Schedule_B!$H:$I,Schedule_B!$K:$P</formula>
  </rdn>
  <rdn rId="0" localSheetId="6" customView="1" name="Z_D1D0C3C0_E294_4264_83AD_0AF2AEFBDDD1_.wvu.Cols" hidden="1" oldHidden="1">
    <formula>Schedule_C_Residential!$A:$A</formula>
  </rdn>
  <rdn rId="0" localSheetId="7" customView="1" name="Z_D1D0C3C0_E294_4264_83AD_0AF2AEFBDDD1_.wvu.Cols" hidden="1" oldHidden="1">
    <formula>Schedule_C_Commercial!$A:$A</formula>
  </rdn>
  <rdn rId="0" localSheetId="8" customView="1" name="Z_D1D0C3C0_E294_4264_83AD_0AF2AEFBDDD1_.wvu.Rows" hidden="1" oldHidden="1">
    <formula>Agency_Comments!$1:$1</formula>
  </rdn>
  <rdn rId="0" localSheetId="8" customView="1" name="Z_D1D0C3C0_E294_4264_83AD_0AF2AEFBDDD1_.wvu.Cols" hidden="1" oldHidden="1">
    <formula>Agency_Comments!$A:$A</formula>
  </rdn>
  <rcv guid="{D1D0C3C0-E294-4264-83AD-0AF2AEFBDDD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8" sId="7" ref="A1:XFD1" action="insertRow">
    <undo index="65535" exp="area" ref3D="1" dr="$A$1:$A$1048576" dn="Z_D1D0C3C0_E294_4264_83AD_0AF2AEFBDDD1_.wvu.Cols" sId="7"/>
    <undo index="65535" exp="area" ref3D="1" dr="$A$1:$A$1048576" dn="Z_0B166DB1_882B_4059_AFBD_46B33902D269_.wvu.Cols" sId="7"/>
  </rrc>
  <rcc rId="179" sId="7">
    <nc r="B1" t="inlineStr">
      <is>
        <t>Recommend Removing Schedule C Residential and Commercial</t>
      </is>
    </nc>
  </rcc>
  <rrc rId="180" sId="7" ref="A1:XFD1" action="insertRow">
    <undo index="65535" exp="area" ref3D="1" dr="$A$1:$A$1048576" dn="Z_D1D0C3C0_E294_4264_83AD_0AF2AEFBDDD1_.wvu.Cols" sId="7"/>
    <undo index="65535" exp="area" ref3D="1" dr="$A$1:$A$1048576" dn="Z_0B166DB1_882B_4059_AFBD_46B33902D269_.wvu.Cols" sId="7"/>
  </rrc>
  <rcc rId="181" sId="7" odxf="1" dxf="1">
    <nc r="B1" t="inlineStr">
      <is>
        <t>REMOVE SCHEDULE "C" ALL TOGETHER</t>
      </is>
    </nc>
    <odxf>
      <font>
        <b val="0"/>
        <sz val="11"/>
        <color theme="1"/>
        <name val="Calibri"/>
        <family val="2"/>
        <scheme val="minor"/>
      </font>
    </odxf>
    <ndxf>
      <font>
        <b/>
        <sz val="24"/>
        <color rgb="FFFF0000"/>
        <name val="Calibri"/>
        <family val="2"/>
        <scheme val="minor"/>
      </font>
    </ndxf>
  </rcc>
  <rrc rId="182" sId="7" ref="A2:XFD2" action="deleteRow">
    <undo index="65535" exp="area" ref3D="1" dr="$A$1:$A$1048576" dn="Z_D1D0C3C0_E294_4264_83AD_0AF2AEFBDDD1_.wvu.Cols" sId="7"/>
    <undo index="65535" exp="area" ref3D="1" dr="$A$1:$A$1048576" dn="Z_0B166DB1_882B_4059_AFBD_46B33902D269_.wvu.Cols" sId="7"/>
    <rfmt sheetId="7" xfDxf="1" sqref="A2:XFD2" start="0" length="0">
      <dxf>
        <fill>
          <patternFill patternType="solid">
            <bgColor theme="0"/>
          </patternFill>
        </fill>
      </dxf>
    </rfmt>
    <rcc rId="0" sId="7">
      <nc r="B2" t="inlineStr">
        <is>
          <t>Recommend Removing Schedule C Residential and Commercial</t>
        </is>
      </nc>
    </rcc>
  </rrc>
  <rrc rId="183" sId="6" ref="A1:XFD1" action="insertRow">
    <undo index="65535" exp="area" ref3D="1" dr="$A$1:$A$1048576" dn="Z_D1D0C3C0_E294_4264_83AD_0AF2AEFBDDD1_.wvu.Cols" sId="6"/>
    <undo index="65535" exp="area" ref3D="1" dr="$A$1:$A$1048576" dn="Z_0B166DB1_882B_4059_AFBD_46B33902D269_.wvu.Cols" sId="6"/>
  </rrc>
  <rcc rId="184" sId="6" odxf="1" dxf="1">
    <nc r="B1" t="inlineStr">
      <is>
        <t>REMOVE SCHEDULE "C" ALL TOGETHER</t>
      </is>
    </nc>
    <odxf>
      <font>
        <b val="0"/>
        <sz val="11"/>
        <color theme="1"/>
        <name val="Calibri"/>
        <family val="2"/>
        <scheme val="minor"/>
      </font>
    </odxf>
    <ndxf>
      <font>
        <b/>
        <sz val="24"/>
        <color rgb="FFFF0000"/>
        <name val="Calibri"/>
        <family val="2"/>
        <scheme val="minor"/>
      </font>
    </ndxf>
  </rcc>
  <rcmt sheetId="3" cell="E98" guid="{0E3EB64D-EB37-4DDD-BC54-056249B34194}" alwaysShow="1" author="Scott" oldLength="55" newLength="1"/>
  <rcmt sheetId="4" cell="B6" guid="{49CFF2BF-B0B2-4B4D-BD2D-6E57926E94E3}" alwaysShow="1" author="Scott" newLength="62"/>
  <rcmt sheetId="5" cell="B60" guid="{998F7D32-7375-4334-BFB1-F93FF3F31AF7}" alwaysShow="1" author="Scott" newLength="46"/>
  <rcmt sheetId="6" cell="C5" guid="{2A6FB756-48D1-4FF9-AE6F-B2F12B5ED2D5}" alwaysShow="1" author="Scott" newLength="37"/>
  <rcmt sheetId="7" cell="C5" guid="{4F3B99DD-8734-450E-9F47-732764823C84}" alwaysShow="1" author="Scott" newLength="37"/>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3" cell="E34" guid="{00000000-0000-0000-0000-000000000000}" action="delete" alwaysShow="1" author="Scott"/>
  <rfmt sheetId="3" sqref="D98:K98" start="0" length="2147483647">
    <dxf>
      <font>
        <color rgb="FFFF0000"/>
      </font>
    </dxf>
  </rfmt>
  <rcc rId="185" sId="3">
    <oc r="J106" t="inlineStr">
      <is>
        <t>Enter the amount incurred for licenses, taxes, and other governmental fees incurred during the reporting year in Florida (Note: do not include recording charges or federal income taxes here). This category includes agency and agent appointment fees.</t>
      </is>
    </oc>
    <nc r="J106" t="inlineStr">
      <is>
        <r>
          <t>Enter the amount incurred for licenses</t>
        </r>
        <r>
          <rPr>
            <b/>
            <sz val="10"/>
            <color rgb="FFFF0000"/>
            <rFont val="Calibri"/>
            <family val="2"/>
          </rPr>
          <t xml:space="preserve"> (ALTA License and Agent License Continued Education)</t>
        </r>
        <r>
          <rPr>
            <b/>
            <sz val="10"/>
            <rFont val="Calibri"/>
            <family val="2"/>
          </rPr>
          <t>, taxes, and other governmental fees incurred during the reporting year in Florida (Note: do not include recording charges or federal income taxes here). This category includes agency and agent appointment fees.</t>
        </r>
      </is>
    </nc>
  </rcc>
  <rcc rId="186" sId="3">
    <oc r="E115" t="inlineStr">
      <is>
        <r>
          <t xml:space="preserve">Governmental Fines
and Penalties </t>
        </r>
        <r>
          <rPr>
            <b/>
            <sz val="12"/>
            <color rgb="FFFF0000"/>
            <rFont val="Trebuchet MS"/>
            <family val="2"/>
          </rPr>
          <t>(Federal, State and Local; include 1099 reporting errors)</t>
        </r>
      </is>
    </oc>
    <nc r="E115" t="inlineStr">
      <is>
        <r>
          <t xml:space="preserve">Governmental Fines
and Penalties </t>
        </r>
        <r>
          <rPr>
            <b/>
            <sz val="12"/>
            <color rgb="FFFF0000"/>
            <rFont val="Trebuchet MS"/>
            <family val="2"/>
          </rPr>
          <t>(Federal, State and Local; include 1099 reporting fines)</t>
        </r>
      </is>
    </nc>
  </rcc>
  <rcc rId="187" sId="3">
    <oc r="E117" t="inlineStr">
      <is>
        <r>
          <t xml:space="preserve">Professional Association fees and contributions </t>
        </r>
        <r>
          <rPr>
            <b/>
            <sz val="12"/>
            <color rgb="FFFF0000"/>
            <rFont val="Trebuchet MS"/>
            <family val="2"/>
          </rPr>
          <t>(i.e. education seminars, admittance fees and various events)</t>
        </r>
      </is>
    </oc>
    <nc r="E117" t="inlineStr">
      <is>
        <r>
          <rPr>
            <b/>
            <sz val="12"/>
            <color rgb="FFFF0000"/>
            <rFont val="Trebuchet MS"/>
            <family val="2"/>
          </rPr>
          <t>Title Related</t>
        </r>
        <r>
          <rPr>
            <b/>
            <sz val="12"/>
            <rFont val="Trebuchet MS"/>
            <family val="2"/>
          </rPr>
          <t xml:space="preserve"> Professional Association fees and contributions </t>
        </r>
        <r>
          <rPr>
            <b/>
            <sz val="12"/>
            <color rgb="FFFF0000"/>
            <rFont val="Trebuchet MS"/>
            <family val="2"/>
          </rPr>
          <t>(i.e. education seminars, admittance fees and various events)</t>
        </r>
      </is>
    </nc>
  </rcc>
  <rcc rId="188" sId="3">
    <oc r="E119" t="inlineStr">
      <is>
        <r>
          <rPr>
            <b/>
            <sz val="12"/>
            <color rgb="FFFF0000"/>
            <rFont val="Trebuchet MS"/>
            <family val="2"/>
          </rPr>
          <t>Mandated</t>
        </r>
        <r>
          <rPr>
            <b/>
            <sz val="12"/>
            <rFont val="Trebuchet MS"/>
            <family val="2"/>
          </rPr>
          <t xml:space="preserve"> File Storage Expense</t>
        </r>
        <r>
          <rPr>
            <b/>
            <sz val="12"/>
            <color rgb="FFFF0000"/>
            <rFont val="Trebuchet MS"/>
            <family val="2"/>
          </rPr>
          <t>s</t>
        </r>
        <r>
          <rPr>
            <b/>
            <sz val="12"/>
            <rFont val="Trebuchet MS"/>
            <family val="2"/>
          </rPr>
          <t xml:space="preserve"> </t>
        </r>
        <r>
          <rPr>
            <b/>
            <sz val="12"/>
            <color rgb="FFFF0000"/>
            <rFont val="Trebuchet MS"/>
            <family val="2"/>
          </rPr>
          <t>(Physical and digital storage)</t>
        </r>
      </is>
    </oc>
    <nc r="E119" t="inlineStr">
      <is>
        <r>
          <rPr>
            <b/>
            <sz val="12"/>
            <color rgb="FFFF0000"/>
            <rFont val="Trebuchet MS"/>
            <family val="2"/>
          </rPr>
          <t>Statutorily Mandated</t>
        </r>
        <r>
          <rPr>
            <b/>
            <sz val="12"/>
            <rFont val="Trebuchet MS"/>
            <family val="2"/>
          </rPr>
          <t xml:space="preserve"> File Storage Expense</t>
        </r>
        <r>
          <rPr>
            <b/>
            <sz val="12"/>
            <color rgb="FFFF0000"/>
            <rFont val="Trebuchet MS"/>
            <family val="2"/>
          </rPr>
          <t>s</t>
        </r>
        <r>
          <rPr>
            <b/>
            <sz val="12"/>
            <rFont val="Trebuchet MS"/>
            <family val="2"/>
          </rPr>
          <t xml:space="preserve"> </t>
        </r>
        <r>
          <rPr>
            <b/>
            <sz val="12"/>
            <color rgb="FFFF0000"/>
            <rFont val="Trebuchet MS"/>
            <family val="2"/>
          </rPr>
          <t>(Physical and digital storage)</t>
        </r>
      </is>
    </nc>
  </rcc>
  <rcc rId="189" sId="5">
    <oc r="B5" t="inlineStr">
      <is>
        <r>
          <t xml:space="preserve">1. </t>
        </r>
        <r>
          <rPr>
            <strike/>
            <sz val="13"/>
            <color theme="0"/>
            <rFont val="Trebuchet MS"/>
            <family val="2"/>
          </rPr>
          <t>Specify</t>
        </r>
        <r>
          <rPr>
            <sz val="13"/>
            <color theme="0"/>
            <rFont val="Trebuchet MS"/>
            <family val="2"/>
          </rPr>
          <t xml:space="preserve"> </t>
        </r>
        <r>
          <rPr>
            <sz val="13"/>
            <color rgb="FF0070C0"/>
            <rFont val="Trebuchet MS"/>
            <family val="2"/>
          </rPr>
          <t>Estimate</t>
        </r>
        <r>
          <rPr>
            <sz val="13"/>
            <color theme="0"/>
            <rFont val="Trebuchet MS"/>
            <family val="2"/>
          </rPr>
          <t xml:space="preserve"> annual hours spent on each item designated by Roman numerals and the unique hourly cost per item.  </t>
        </r>
        <r>
          <rPr>
            <b/>
            <sz val="16"/>
            <rFont val="Trebuchet MS"/>
            <family val="2"/>
          </rPr>
          <t>(Alternatively:  Estimate percentage of time spent on each item.)</t>
        </r>
        <r>
          <rPr>
            <sz val="13"/>
            <color theme="0"/>
            <rFont val="Trebuchet MS"/>
            <family val="2"/>
          </rPr>
          <t xml:space="preserve">  The subcategories designated by letters or Arabic numerals are for illustrative purposes only.  The recording of their hourly costs or percentages of time spent on those items is optional.</t>
        </r>
      </is>
    </oc>
    <nc r="B5" t="inlineStr">
      <is>
        <r>
          <t xml:space="preserve">1. Specify annual hours spent on each item designated by Roman numerals and the unique hourly cost per item.  </t>
        </r>
        <r>
          <rPr>
            <b/>
            <sz val="16"/>
            <rFont val="Trebuchet MS"/>
            <family val="2"/>
          </rPr>
          <t>(Alternatively:  Estimate percentage of time spent on each item.)</t>
        </r>
        <r>
          <rPr>
            <sz val="13"/>
            <color theme="0"/>
            <rFont val="Trebuchet MS"/>
            <family val="2"/>
          </rPr>
          <t xml:space="preserve">  The subcategories designated by letters or Arabic numerals are for illustrative purposes only.  The recording of their hourly costs or percentages of time spent on those items is optional.</t>
        </r>
      </is>
    </nc>
  </rcc>
  <rcc rId="190" sId="5">
    <nc r="B61" t="inlineStr">
      <is>
        <t>Cyber Security</t>
      </is>
    </nc>
  </rcc>
  <rcc rId="191" sId="5">
    <nc r="B62" t="inlineStr">
      <is>
        <t>Wire Protections</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3">
    <oc r="E44" t="inlineStr">
      <is>
        <r>
          <t xml:space="preserve">Average number of licensed employees (Auto-Calculated) included in 27 and 28. </t>
        </r>
        <r>
          <rPr>
            <b/>
            <sz val="12"/>
            <color rgb="FFFF0000"/>
            <rFont val="Trebuchet MS"/>
            <family val="2"/>
          </rPr>
          <t xml:space="preserve">  (Include the name and license number for every employee counted in 27 and 28 on Schedule A, Columns H and I)</t>
        </r>
      </is>
    </oc>
    <nc r="E44" t="inlineStr">
      <is>
        <r>
          <t xml:space="preserve">Average number of licensed employees (Auto-Calculated) included in 27 and 28. </t>
        </r>
        <r>
          <rPr>
            <b/>
            <sz val="12"/>
            <color rgb="FFFF0000"/>
            <rFont val="Trebuchet MS"/>
            <family val="2"/>
          </rPr>
          <t xml:space="preserve">  </t>
        </r>
        <r>
          <rPr>
            <b/>
            <strike/>
            <sz val="12"/>
            <color rgb="FFFF0000"/>
            <rFont val="Trebuchet MS"/>
            <family val="2"/>
          </rPr>
          <t>(Include the name and license number for every employee counted in 27 and 28 on Schedule A, Columns H and I)</t>
        </r>
      </is>
    </nc>
  </rcc>
  <rfmt sheetId="4" sqref="F1:F1048576" start="0" length="2147483647">
    <dxf>
      <font>
        <strike val="0"/>
      </font>
    </dxf>
  </rfmt>
  <rcc rId="193" sId="4">
    <oc r="F7" t="inlineStr">
      <is>
        <t>List of Underwriters in Order of Total Premium Written (Largest to Smallest) (from Report_Lines Tab Line 25)</t>
      </is>
    </oc>
    <nc r="F7" t="inlineStr">
      <is>
        <r>
          <t xml:space="preserve">List of </t>
        </r>
        <r>
          <rPr>
            <b/>
            <sz val="14"/>
            <color rgb="FFFF0000"/>
            <rFont val="Trebuchet MS"/>
            <family val="2"/>
          </rPr>
          <t xml:space="preserve">Appointed </t>
        </r>
        <r>
          <rPr>
            <b/>
            <sz val="14"/>
            <color theme="0"/>
            <rFont val="Trebuchet MS"/>
            <family val="2"/>
          </rPr>
          <t xml:space="preserve">Underwriters </t>
        </r>
        <r>
          <rPr>
            <b/>
            <strike/>
            <sz val="14"/>
            <color theme="0"/>
            <rFont val="Trebuchet MS"/>
            <family val="2"/>
          </rPr>
          <t>in Order of Total Premium Written (Largest to Smallest) (from Report_Lines Tab Line 25)</t>
        </r>
      </is>
    </nc>
  </rcc>
  <rfmt sheetId="4" sqref="G11" start="0" length="0">
    <dxf>
      <font>
        <b/>
        <strike val="0"/>
        <sz val="14"/>
        <color rgb="FFFF0000"/>
        <name val="Arial"/>
        <scheme val="none"/>
      </font>
      <numFmt numFmtId="0" formatCode="General"/>
    </dxf>
  </rfmt>
  <rfmt sheetId="4" sqref="F15" start="0" length="2147483647">
    <dxf>
      <font>
        <color rgb="FFFF0000"/>
      </font>
    </dxf>
  </rfmt>
  <rfmt sheetId="4" sqref="F15" start="0" length="2147483647">
    <dxf>
      <font>
        <b/>
      </font>
    </dxf>
  </rfmt>
  <rcc rId="194" sId="4">
    <nc r="F6" t="inlineStr">
      <is>
        <r>
          <t xml:space="preserve">Column </t>
        </r>
        <r>
          <rPr>
            <b/>
            <strike/>
            <sz val="12"/>
            <color theme="0"/>
            <rFont val="Trebuchet MS"/>
            <family val="2"/>
          </rPr>
          <t>F</t>
        </r>
        <r>
          <rPr>
            <b/>
            <sz val="12"/>
            <color theme="0"/>
            <rFont val="Trebuchet MS"/>
            <family val="2"/>
          </rPr>
          <t xml:space="preserve"> </t>
        </r>
        <r>
          <rPr>
            <b/>
            <sz val="12"/>
            <color rgb="FFFF0000"/>
            <rFont val="Trebuchet MS"/>
            <family val="2"/>
          </rPr>
          <t>E</t>
        </r>
      </is>
    </nc>
  </rcc>
  <rcc rId="195" sId="4">
    <oc r="G6" t="inlineStr">
      <is>
        <t>Column G</t>
      </is>
    </oc>
    <nc r="G6" t="inlineStr">
      <is>
        <r>
          <t>Column G</t>
        </r>
        <r>
          <rPr>
            <b/>
            <sz val="12"/>
            <color theme="0"/>
            <rFont val="Trebuchet MS"/>
            <family val="2"/>
          </rPr>
          <t xml:space="preserve"> </t>
        </r>
      </is>
    </nc>
  </rcc>
  <rcc rId="196" sId="3">
    <oc r="E33" t="inlineStr">
      <is>
        <r>
          <t xml:space="preserve">Number of underwriter appointments, contracts, or agreements
</t>
        </r>
        <r>
          <rPr>
            <b/>
            <sz val="12"/>
            <color rgb="FFFF0000"/>
            <rFont val="Trebuchet MS"/>
            <family val="2"/>
          </rPr>
          <t>(List underwriters in 
Schedule A, Column F)</t>
        </r>
      </is>
    </oc>
    <nc r="E33" t="inlineStr">
      <is>
        <r>
          <t xml:space="preserve">Number of underwriter appointments, contracts, or agreements
</t>
        </r>
        <r>
          <rPr>
            <b/>
            <strike/>
            <sz val="12"/>
            <color rgb="FFFF0000"/>
            <rFont val="Trebuchet MS"/>
            <family val="2"/>
          </rPr>
          <t>(List underwriters in 
Schedule A, Column F)</t>
        </r>
      </is>
    </nc>
  </rcc>
  <rcmt sheetId="3" cell="E33" guid="{00000000-0000-0000-0000-000000000000}" action="delete" alwaysShow="1" author="Scott"/>
  <rcc rId="197" sId="4">
    <nc r="F11" t="inlineStr">
      <is>
        <t>REMOVE COLUMN F andG</t>
      </is>
    </nc>
  </rcc>
  <rcmt sheetId="4" cell="F7" guid="{00000000-0000-0000-0000-000000000000}" action="delete" alwaysShow="1" author="Scott"/>
  <rcc rId="198" sId="4">
    <oc r="F6" t="inlineStr">
      <is>
        <t>Column F</t>
      </is>
    </oc>
    <nc r="F6" t="inlineStr">
      <is>
        <r>
          <t xml:space="preserve">Column </t>
        </r>
        <r>
          <rPr>
            <b/>
            <strike/>
            <sz val="12"/>
            <color theme="0"/>
            <rFont val="Trebuchet MS"/>
            <family val="2"/>
          </rPr>
          <t>F</t>
        </r>
      </is>
    </nc>
  </rcc>
  <rfmt sheetId="4" sqref="F1:F1048576" start="0" length="2147483647">
    <dxf>
      <font>
        <strike/>
      </font>
    </dxf>
  </rfmt>
  <rfmt sheetId="4" sqref="F11:F13" start="0" length="2147483647">
    <dxf>
      <font>
        <strike val="0"/>
      </font>
    </dxf>
  </rfmt>
  <rcc rId="199" sId="4">
    <oc r="F11" t="inlineStr">
      <is>
        <t>REMOVE COLUMNS F AND G</t>
      </is>
    </oc>
    <nc r="F11" t="inlineStr">
      <is>
        <t>REMOVE COLUMN F and G</t>
      </is>
    </nc>
  </rcc>
  <rcc rId="200" sId="3">
    <oc r="E48" t="inlineStr">
      <is>
        <t>Total number of policies issued in reporting period (Auto-Calculated) Sum of 32(A) and 32(B)</t>
      </is>
    </oc>
    <nc r="E48" t="inlineStr">
      <is>
        <r>
          <t xml:space="preserve">Total number of policies issued in reporting period </t>
        </r>
        <r>
          <rPr>
            <b/>
            <strike/>
            <sz val="12"/>
            <rFont val="Trebuchet MS"/>
            <family val="2"/>
          </rPr>
          <t>(Auto-Calculated) Sum of 32(A) and 32(B)</t>
        </r>
      </is>
    </nc>
  </rcc>
  <rcmt sheetId="3" cell="E70" guid="{00000000-0000-0000-0000-000000000000}" action="delete" alwaysShow="1" author="Scott"/>
  <rcc rId="201" sId="3">
    <nc r="E117" t="inlineStr">
      <is>
        <r>
          <rPr>
            <b/>
            <sz val="12"/>
            <color rgb="FFFF0000"/>
            <rFont val="Trebuchet MS"/>
            <family val="2"/>
          </rPr>
          <t>Title Related</t>
        </r>
        <r>
          <rPr>
            <b/>
            <sz val="12"/>
            <rFont val="Trebuchet MS"/>
            <family val="2"/>
          </rPr>
          <t xml:space="preserve"> Professional Association fees and contributions </t>
        </r>
        <r>
          <rPr>
            <b/>
            <sz val="12"/>
            <color rgb="FFFF0000"/>
            <rFont val="Trebuchet MS"/>
            <family val="2"/>
          </rPr>
          <t>(i.e. Dues and non-educational events that are not included in Line 73)\</t>
        </r>
      </is>
    </nc>
  </rcc>
  <rcc rId="202" sId="3">
    <oc r="E117" t="inlineStr">
      <is>
        <r>
          <rPr>
            <b/>
            <sz val="12"/>
            <color rgb="FFFF0000"/>
            <rFont val="Trebuchet MS"/>
            <family val="2"/>
          </rPr>
          <t>Title Related</t>
        </r>
        <r>
          <rPr>
            <b/>
            <sz val="12"/>
            <rFont val="Trebuchet MS"/>
            <family val="2"/>
          </rPr>
          <t xml:space="preserve"> Professional Association fees and contributions </t>
        </r>
        <r>
          <rPr>
            <b/>
            <sz val="12"/>
            <color rgb="FFFF0000"/>
            <rFont val="Trebuchet MS"/>
            <family val="2"/>
          </rPr>
          <t>(i.e. education seminars, admittance fees and various events)</t>
        </r>
      </is>
    </oc>
    <nc r="E117" t="inlineStr">
      <is>
        <r>
          <rPr>
            <b/>
            <sz val="12"/>
            <color rgb="FFFF0000"/>
            <rFont val="Trebuchet MS"/>
            <family val="2"/>
          </rPr>
          <t>Title Related</t>
        </r>
        <r>
          <rPr>
            <b/>
            <sz val="12"/>
            <rFont val="Trebuchet MS"/>
            <family val="2"/>
          </rPr>
          <t xml:space="preserve"> Professional Association fees and contributions </t>
        </r>
        <r>
          <rPr>
            <b/>
            <sz val="12"/>
            <color rgb="FFFF0000"/>
            <rFont val="Trebuchet MS"/>
            <family val="2"/>
          </rPr>
          <t>(i.e. Dues and non-educational events that are not included in Line 73)</t>
        </r>
      </is>
    </nc>
  </rcc>
  <rcmt sheetId="3" cell="E120" guid="{00000000-0000-0000-0000-000000000000}" action="delete" alwaysShow="1" author="Scott"/>
  <rcc rId="203" sId="3">
    <oc r="E127" t="inlineStr">
      <is>
        <r>
          <t xml:space="preserve">(A) Dollar amount of Closing Error Losses </t>
        </r>
        <r>
          <rPr>
            <b/>
            <sz val="12"/>
            <color rgb="FFFF0000"/>
            <rFont val="Trebuchet MS"/>
            <family val="2"/>
          </rPr>
          <t>Including Fees</t>
        </r>
      </is>
    </oc>
    <nc r="E127" t="inlineStr">
      <is>
        <r>
          <t xml:space="preserve">(A) Dollar amount of Closing Error Losses </t>
        </r>
        <r>
          <rPr>
            <b/>
            <sz val="12"/>
            <color rgb="FFFF0000"/>
            <rFont val="Trebuchet MS"/>
            <family val="2"/>
          </rPr>
          <t>Including Fees (Non-Title)</t>
        </r>
      </is>
    </nc>
  </rcc>
  <rcc rId="204" sId="5">
    <oc r="B7" t="inlineStr">
      <is>
        <t xml:space="preserve">3. Related non-personnel costs and overhead costs are captured in the main data call section.
</t>
      </is>
    </oc>
    <nc r="B7" t="inlineStr">
      <is>
        <r>
          <t xml:space="preserve">3. </t>
        </r>
        <r>
          <rPr>
            <sz val="13"/>
            <rFont val="Trebuchet MS"/>
            <family val="2"/>
          </rPr>
          <t xml:space="preserve">Include compensation, other personnel costs such as benefits and payroll taxes. </t>
        </r>
        <r>
          <rPr>
            <sz val="13"/>
            <color theme="0"/>
            <rFont val="Trebuchet MS"/>
            <family val="2"/>
          </rPr>
          <t xml:space="preserve">Related non-personnel costs and overhead costs are captured in the main data call section. 
</t>
        </r>
      </is>
    </nc>
  </rcc>
  <rrc rId="205" sId="5" eol="1" ref="A64:XFD64"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cc rId="206" sId="5">
    <oc r="B61" t="inlineStr">
      <is>
        <t>Cyber Security</t>
      </is>
    </oc>
    <nc r="B61" t="inlineStr">
      <is>
        <t>A. Escrow accounting functions such as reconciliations, wires, etc.</t>
      </is>
    </nc>
  </rcc>
  <rcc rId="207" sId="5">
    <oc r="B62" t="inlineStr">
      <is>
        <t>Wire Protections</t>
      </is>
    </oc>
    <nc r="B62" t="inlineStr">
      <is>
        <t>B. Escheating</t>
      </is>
    </nc>
  </rcc>
  <rcc rId="208" sId="5">
    <nc r="B63" t="inlineStr">
      <is>
        <t>C. 1099 submission to IRS</t>
      </is>
    </nc>
  </rcc>
  <rrc rId="209" sId="5" ref="A65:XFD65"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cc rId="210" sId="5" odxf="1" dxf="1">
    <nc r="A65">
      <v>5</v>
    </nc>
    <odxf>
      <font>
        <sz val="11"/>
        <color theme="1"/>
        <name val="Calibri"/>
        <family val="2"/>
        <scheme val="minor"/>
      </font>
      <border outline="0">
        <left/>
        <right/>
        <top/>
        <bottom/>
      </border>
    </odxf>
    <ndxf>
      <font>
        <sz val="11"/>
        <color theme="1"/>
        <name val="Arial"/>
        <family val="2"/>
        <scheme val="none"/>
      </font>
      <border outline="0">
        <left style="thin">
          <color indexed="64"/>
        </left>
        <right style="thin">
          <color indexed="64"/>
        </right>
        <top style="thin">
          <color indexed="64"/>
        </top>
        <bottom style="thin">
          <color indexed="64"/>
        </bottom>
      </border>
    </ndxf>
  </rcc>
  <rfmt sheetId="5" s="1" sqref="B64" start="0" length="0">
    <dxf>
      <font>
        <b/>
        <sz val="14"/>
        <color theme="1"/>
        <name val="Arial"/>
        <family val="2"/>
        <scheme val="none"/>
      </font>
      <fill>
        <patternFill>
          <bgColor rgb="FFFFFF99"/>
        </patternFill>
      </fill>
      <alignment vertical="top" wrapText="1"/>
      <border outline="0">
        <left style="thin">
          <color indexed="64"/>
        </left>
        <top style="thin">
          <color indexed="64"/>
        </top>
        <bottom style="thin">
          <color indexed="64"/>
        </bottom>
      </border>
    </dxf>
  </rfmt>
  <rfmt sheetId="5" s="1" sqref="C64" start="0" length="0">
    <dxf>
      <font>
        <b/>
        <sz val="12"/>
        <color theme="1"/>
        <name val="Arial"/>
        <family val="2"/>
        <scheme val="none"/>
      </font>
      <fill>
        <patternFill>
          <bgColor rgb="FFFFFF99"/>
        </patternFill>
      </fill>
      <alignment vertical="top" wrapText="1"/>
      <border outline="0">
        <right style="thin">
          <color indexed="64"/>
        </right>
        <top style="thin">
          <color indexed="64"/>
        </top>
        <bottom style="thin">
          <color indexed="64"/>
        </bottom>
      </border>
    </dxf>
  </rfmt>
  <rfmt sheetId="5" s="1" sqref="D64" start="0" length="0">
    <dxf>
      <font>
        <sz val="11"/>
        <color auto="1"/>
        <name val="Arial"/>
        <family val="2"/>
        <scheme val="none"/>
      </font>
      <numFmt numFmtId="6" formatCode="#,##0_);[Red]\(#,##0\)"/>
      <fill>
        <patternFill>
          <bgColor rgb="FFFFFF99"/>
        </patternFill>
      </fill>
      <alignment horizontal="center" vertical="center"/>
      <border outline="0">
        <right style="thin">
          <color indexed="64"/>
        </right>
        <top style="thin">
          <color indexed="64"/>
        </top>
        <bottom style="thin">
          <color indexed="64"/>
        </bottom>
      </border>
      <protection locked="0"/>
    </dxf>
  </rfmt>
  <rfmt sheetId="5" s="1" sqref="E64" start="0" length="0">
    <dxf>
      <font>
        <sz val="11"/>
        <color auto="1"/>
        <name val="Arial"/>
        <family val="2"/>
        <scheme val="none"/>
      </font>
      <numFmt numFmtId="10" formatCode="&quot;$&quot;#,##0_);[Red]\(&quot;$&quot;#,##0\)"/>
      <fill>
        <patternFill>
          <bgColor rgb="FFFFFF99"/>
        </patternFill>
      </fill>
      <alignment horizontal="center" vertical="center"/>
      <border outline="0">
        <right style="thin">
          <color indexed="64"/>
        </right>
        <top style="thin">
          <color indexed="64"/>
        </top>
        <bottom style="thin">
          <color indexed="64"/>
        </bottom>
      </border>
      <protection locked="0"/>
    </dxf>
  </rfmt>
  <rcc rId="211" sId="5" odxf="1" s="1" dxf="1">
    <nc r="F65">
      <f>IF(ISBLANK(D65),IF(ISBLANK(E65),0,SUM(D65*E65)),SUM(D65*E65))</f>
    </nc>
    <o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1"/>
        <color theme="9" tint="-0.499984740745262"/>
        <name val="Arial"/>
        <family val="2"/>
        <scheme val="none"/>
      </font>
      <numFmt numFmtId="10" formatCode="&quot;$&quot;#,##0_);[Red]\(&quot;$&quot;#,##0\)"/>
      <fill>
        <patternFill>
          <bgColor rgb="FFFFC000"/>
        </patternFill>
      </fill>
      <alignment horizontal="center" vertical="center"/>
      <border outline="0">
        <right style="thin">
          <color indexed="64"/>
        </right>
        <top style="thin">
          <color indexed="64"/>
        </top>
        <bottom style="thin">
          <color indexed="64"/>
        </bottom>
      </border>
    </ndxf>
  </rcc>
  <rfmt sheetId="5" s="1" sqref="G64" start="0" length="0">
    <dxf>
      <font>
        <sz val="11"/>
        <color auto="1"/>
        <name val="Arial"/>
        <family val="2"/>
        <scheme val="none"/>
      </font>
      <numFmt numFmtId="14" formatCode="0.00%"/>
      <fill>
        <patternFill>
          <bgColor rgb="FFFFFF99"/>
        </patternFill>
      </fill>
      <alignment horizontal="center" vertical="center"/>
      <border outline="0">
        <right style="thin">
          <color indexed="64"/>
        </right>
        <top style="thin">
          <color indexed="64"/>
        </top>
        <bottom style="thin">
          <color indexed="64"/>
        </bottom>
      </border>
      <protection locked="0"/>
    </dxf>
  </rfmt>
  <rcc rId="212" sId="5" odxf="1" s="1" dxf="1">
    <nc r="H65">
      <f>IF(N65=0,FALSE,IF(G65&lt;1,IF(N65&gt;2,TRUE)))</f>
    </nc>
    <o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2"/>
        <color theme="0"/>
        <name val="Arial"/>
        <family val="2"/>
        <scheme val="none"/>
      </font>
      <fill>
        <patternFill>
          <bgColor rgb="FFAC0000"/>
        </patternFill>
      </fill>
      <alignment horizontal="center" vertical="center" wrapText="1"/>
      <border outline="0">
        <left style="thin">
          <color indexed="64"/>
        </left>
        <right style="thin">
          <color indexed="64"/>
        </right>
        <top style="thin">
          <color indexed="64"/>
        </top>
        <bottom style="thin">
          <color indexed="64"/>
        </bottom>
      </border>
    </ndxf>
  </rcc>
  <rcc rId="213" sId="5" odxf="1" s="1" dxf="1">
    <nc r="I65">
      <f>IF(N65=3,IF(D65&gt;=SUM(D66:D67),TRUE,FALSE),IF(N65=4,IF(G65&gt;=SUM(G66:G67),TRUE,FALSE),IF(N65=7,IF(D65&gt;=SUM(D66:D67),IF(G65&gt;=SUM(G66:G67),TRUE,FALSE),TRUE))))</f>
    </nc>
    <o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2"/>
        <color theme="0"/>
        <name val="Arial"/>
        <family val="2"/>
        <scheme val="none"/>
      </font>
      <fill>
        <patternFill>
          <bgColor rgb="FFAC0000"/>
        </patternFill>
      </fill>
      <alignment horizontal="center" vertical="center" wrapText="1"/>
      <border outline="0">
        <left style="thin">
          <color indexed="64"/>
        </left>
        <right style="thin">
          <color indexed="64"/>
        </right>
        <top style="thin">
          <color indexed="64"/>
        </top>
        <bottom style="thin">
          <color indexed="64"/>
        </bottom>
      </border>
    </ndxf>
  </rcc>
  <rcc rId="214" sId="5" odxf="1" s="1" dxf="1">
    <nc r="J65">
      <f>IF(H65=TRUE,IF(I65=TRUE,TRUE,FALSE))</f>
    </nc>
    <odxf>
      <font>
        <b val="0"/>
        <i val="0"/>
        <strike val="0"/>
        <condense val="0"/>
        <extend val="0"/>
        <outline val="0"/>
        <shadow val="0"/>
        <u val="none"/>
        <vertAlign val="baseline"/>
        <sz val="11"/>
        <color theme="1"/>
        <name val="Calibri"/>
        <family val="2"/>
        <scheme val="minor"/>
      </font>
      <numFmt numFmtId="0" formatCode="General"/>
      <fill>
        <patternFill patternType="solid">
          <fgColor indexed="64"/>
          <bgColor theme="0"/>
        </patternFill>
      </fill>
      <alignment horizontal="general" vertical="bottom" textRotation="0" wrapText="0" indent="0" justifyLastLine="0" shrinkToFit="0" readingOrder="0"/>
      <border diagonalUp="0" diagonalDown="0" outline="0">
        <left/>
        <right/>
        <top/>
        <bottom/>
      </border>
      <protection locked="1" hidden="0"/>
    </odxf>
    <ndxf>
      <font>
        <sz val="12"/>
        <color theme="0"/>
        <name val="Arial"/>
        <family val="2"/>
        <scheme val="none"/>
      </font>
      <fill>
        <patternFill>
          <bgColor rgb="FFAC0000"/>
        </patternFill>
      </fill>
      <alignment horizontal="center" vertical="center" wrapText="1"/>
      <border outline="0">
        <left style="thin">
          <color indexed="64"/>
        </left>
        <right style="thin">
          <color indexed="64"/>
        </right>
        <top style="thin">
          <color indexed="64"/>
        </top>
        <bottom style="thin">
          <color indexed="64"/>
        </bottom>
      </border>
    </ndxf>
  </rcc>
  <rcc rId="215" sId="5" odxf="1" dxf="1">
    <nc r="K65">
      <f>IF(ISNUMBER(D65),1,0)</f>
    </nc>
    <odxf>
      <font>
        <sz val="11"/>
        <color theme="1"/>
        <name val="Calibri"/>
        <family val="2"/>
        <scheme val="minor"/>
      </font>
    </odxf>
    <ndxf>
      <font>
        <sz val="11"/>
        <color theme="1"/>
        <name val="Arial"/>
        <family val="2"/>
        <scheme val="none"/>
      </font>
    </ndxf>
  </rcc>
  <rcc rId="216" sId="5" odxf="1" dxf="1">
    <nc r="L65">
      <f>IF(ISNUMBER(E65),2,0)</f>
    </nc>
    <odxf>
      <font>
        <sz val="11"/>
        <color theme="1"/>
        <name val="Calibri"/>
        <family val="2"/>
        <scheme val="minor"/>
      </font>
    </odxf>
    <ndxf>
      <font>
        <sz val="11"/>
        <color theme="1"/>
        <name val="Arial"/>
        <family val="2"/>
        <scheme val="none"/>
      </font>
    </ndxf>
  </rcc>
  <rcc rId="217" sId="5" odxf="1" dxf="1">
    <nc r="M65">
      <f>IF(ISNUMBER(G65),4,0)</f>
    </nc>
    <odxf>
      <font>
        <sz val="11"/>
        <color theme="1"/>
        <name val="Calibri"/>
        <family val="2"/>
        <scheme val="minor"/>
      </font>
    </odxf>
    <ndxf>
      <font>
        <sz val="11"/>
        <color theme="1"/>
        <name val="Arial"/>
        <family val="2"/>
        <scheme val="none"/>
      </font>
    </ndxf>
  </rcc>
  <rcc rId="218" sId="5" odxf="1" dxf="1">
    <nc r="N65">
      <f>SUM(K65:M65)</f>
    </nc>
    <odxf>
      <font>
        <sz val="11"/>
        <color theme="1"/>
        <name val="Calibri"/>
        <family val="2"/>
        <scheme val="minor"/>
      </font>
    </odxf>
    <ndxf>
      <font>
        <sz val="11"/>
        <color theme="1"/>
        <name val="Arial"/>
        <family val="2"/>
        <scheme val="none"/>
      </font>
    </ndxf>
  </rcc>
  <rcc rId="219" sId="5" odxf="1" dxf="1">
    <nc r="O65">
      <f>SUM(D66:D75)+(SUM(D66:D75)*0.1)</f>
    </nc>
    <odxf>
      <font>
        <sz val="11"/>
        <color theme="1"/>
        <name val="Calibri"/>
        <family val="2"/>
        <scheme val="minor"/>
      </font>
      <numFmt numFmtId="0" formatCode="General"/>
    </odxf>
    <ndxf>
      <font>
        <sz val="11"/>
        <color theme="1"/>
        <name val="Arial"/>
        <family val="2"/>
        <scheme val="none"/>
      </font>
      <numFmt numFmtId="2" formatCode="0.00"/>
    </ndxf>
  </rcc>
  <rcc rId="220" sId="5" odxf="1" dxf="1">
    <nc r="P65">
      <f>SUM(G66:G75)+SUM(G66:G75)*0.1</f>
    </nc>
    <odxf>
      <font>
        <sz val="11"/>
        <color theme="1"/>
        <name val="Calibri"/>
        <family val="2"/>
        <scheme val="minor"/>
      </font>
      <numFmt numFmtId="0" formatCode="General"/>
    </odxf>
    <ndxf>
      <font>
        <sz val="11"/>
        <color theme="1"/>
        <name val="Arial"/>
        <family val="2"/>
        <scheme val="none"/>
      </font>
      <numFmt numFmtId="169" formatCode="0.000_);[Red]\(0.000\)"/>
    </ndxf>
  </rcc>
  <rfmt sheetId="5" sqref="A65:XFD65" start="0" length="0">
    <dxf>
      <font>
        <sz val="11"/>
        <color theme="1"/>
        <name val="Arial"/>
        <family val="2"/>
        <scheme val="none"/>
      </font>
    </dxf>
  </rfmt>
  <rcc rId="221" sId="5">
    <nc r="B65" t="inlineStr">
      <is>
        <r>
          <t>VII.  Government Requirements</t>
        </r>
        <r>
          <rPr>
            <sz val="13"/>
            <color theme="1"/>
            <rFont val="Arial"/>
            <family val="2"/>
          </rPr>
          <t xml:space="preserve">
       </t>
        </r>
        <r>
          <rPr>
            <b/>
            <i/>
            <sz val="13"/>
            <color theme="1"/>
            <rFont val="Arial"/>
            <family val="2"/>
          </rPr>
          <t>Includes the below functions:</t>
        </r>
      </is>
    </nc>
  </rcc>
  <rrc rId="222" sId="5" eol="1" ref="A66:XFD66"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cc rId="223" sId="5">
    <nc r="B66" t="inlineStr">
      <is>
        <t>A. 1099 submission to IRS</t>
      </is>
    </nc>
  </rcc>
  <rrc rId="224" sId="5" eol="1" ref="A67:XFD67"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rc rId="225" sId="5" eol="1" ref="A68:XFD68"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cc rId="226" sId="5">
    <nc r="B68" t="inlineStr">
      <is>
        <t>C. Patriot Act</t>
      </is>
    </nc>
  </rcc>
  <rrc rId="227" sId="5" ref="A63:XFD63" action="delete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fmt sheetId="5" xfDxf="1" sqref="A63:XFD63" start="0" length="0">
      <dxf>
        <fill>
          <patternFill patternType="solid">
            <bgColor theme="0"/>
          </patternFill>
        </fill>
      </dxf>
    </rfmt>
    <rcc rId="0" sId="5">
      <nc r="B63" t="inlineStr">
        <is>
          <t>C. 1099 submission to IRS</t>
        </is>
      </nc>
    </rcc>
    <rfmt sheetId="5" sqref="C63" start="0" length="0">
      <dxf>
        <numFmt numFmtId="14" formatCode="0.00%"/>
      </dxf>
    </rfmt>
  </rrc>
  <rcc rId="228" sId="5">
    <nc r="B63" t="inlineStr">
      <is>
        <t xml:space="preserve">C. </t>
      </is>
    </nc>
  </rcc>
  <rrc rId="229" sId="5" eol="1" ref="A68:XFD68" action="insertRow">
    <undo index="65535" exp="area" ref3D="1" dr="$K$1:$P$1048576" dn="Z_D1D0C3C0_E294_4264_83AD_0AF2AEFBDDD1_.wvu.Cols" sId="5"/>
    <undo index="65535" exp="area" ref3D="1" dr="$H$1:$I$1048576" dn="Z_D1D0C3C0_E294_4264_83AD_0AF2AEFBDDD1_.wvu.Cols" sId="5"/>
    <undo index="1" exp="area" ref3D="1" dr="$A$1:$A$1048576" dn="Z_D1D0C3C0_E294_4264_83AD_0AF2AEFBDDD1_.wvu.Cols" sId="5"/>
    <undo index="65535" exp="area" ref3D="1" dr="$K$1:$P$1048576" dn="Z_0B166DB1_882B_4059_AFBD_46B33902D269_.wvu.Cols" sId="5"/>
    <undo index="65535" exp="area" ref3D="1" dr="$H$1:$I$1048576" dn="Z_0B166DB1_882B_4059_AFBD_46B33902D269_.wvu.Cols" sId="5"/>
    <undo index="1" exp="area" ref3D="1" dr="$A$1:$A$1048576" dn="Z_0B166DB1_882B_4059_AFBD_46B33902D269_.wvu.Cols" sId="5"/>
  </rrc>
  <rcc rId="230" sId="5">
    <nc r="B63" t="inlineStr">
      <is>
        <t>C. ALTA Best Practices Compliance</t>
      </is>
    </nc>
  </rcc>
  <rcc rId="231" sId="5">
    <nc r="B66" t="inlineStr">
      <is>
        <t>B. FinCEN</t>
      </is>
    </nc>
  </rcc>
  <rcc rId="232" sId="5">
    <nc r="B66" t="inlineStr">
      <is>
        <t>B. Financial Crimes Enforcement Network (FinCEN)</t>
      </is>
    </nc>
  </rcc>
  <rcc rId="233" sId="5">
    <nc r="B68" t="inlineStr">
      <is>
        <t>D. Foreign Investment Real Property Tax Act (FIRPTA)</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B69C4287-6DD4-4337-ABBC-C4784C3A66C0}" name="Scott" id="-975375744" dateTime="2019-01-16T16:21:48"/>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itleAgencyReporting@floir.com"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8" Type="http://schemas.openxmlformats.org/officeDocument/2006/relationships/hyperlink" Target="https://apps.fldfs.com/DCAM/Help/DCAMUserGuide.pdf" TargetMode="External"/><Relationship Id="rId3" Type="http://schemas.openxmlformats.org/officeDocument/2006/relationships/hyperlink" Target="file://\\dfstlhhqfp2\Shared\ISShared\OIR_MRU\PROD\Documents%20and%20Settings\mcdanield\Local%20Settings\Documents%20and%20Settings\mcdanield\Local%20Settings\Temporary%20Internet%20Files\AppData\Local\Microsoft\Windows\Documents%20and%20Settings\mcdanield\Local%20Settings\Temporary%20Internet%20Files\Content.Outlook\M2H7MMRL\Survey%20Excel.xlsx" TargetMode="External"/><Relationship Id="rId7" Type="http://schemas.openxmlformats.org/officeDocument/2006/relationships/hyperlink" Target="mailto:TitleAgencyReporting@floir.com"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http://www.floir.com/siteDocuments/CertificationOfTitleDataSubmissionExample.pdf" TargetMode="External"/><Relationship Id="rId5" Type="http://schemas.openxmlformats.org/officeDocument/2006/relationships/hyperlink" Target="https://apps.fldfs.com/DCAM/Logon.aspx" TargetMode="External"/><Relationship Id="rId10" Type="http://schemas.openxmlformats.org/officeDocument/2006/relationships/printerSettings" Target="../printerSettings/printerSettings6.bin"/><Relationship Id="rId4" Type="http://schemas.openxmlformats.org/officeDocument/2006/relationships/hyperlink" Target="mailto:TitleAgencyReporting@floir.com" TargetMode="External"/><Relationship Id="rId9" Type="http://schemas.openxmlformats.org/officeDocument/2006/relationships/hyperlink" Target="http://www.floir.com/siteDocuments/CertificationOfTitleDataSubmissionExample.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workbookViewId="0"/>
  </sheetViews>
  <sheetFormatPr defaultColWidth="9.109375" defaultRowHeight="14.4" x14ac:dyDescent="0.3"/>
  <cols>
    <col min="1" max="7" width="9.109375" style="16"/>
    <col min="8" max="8" width="25.5546875" style="16" customWidth="1"/>
    <col min="9" max="16384" width="9.109375" style="16"/>
  </cols>
  <sheetData>
    <row r="1" spans="1:8" ht="15" x14ac:dyDescent="0.35">
      <c r="A1" s="307" t="s">
        <v>712</v>
      </c>
      <c r="B1" s="306"/>
      <c r="C1" s="7"/>
      <c r="D1" s="6"/>
      <c r="E1" s="6"/>
      <c r="F1" s="6"/>
      <c r="G1" s="6"/>
      <c r="H1" s="5" t="s">
        <v>0</v>
      </c>
    </row>
    <row r="2" spans="1:8" ht="15" customHeight="1" x14ac:dyDescent="0.35">
      <c r="A2" s="307" t="s">
        <v>817</v>
      </c>
      <c r="B2" s="306"/>
      <c r="C2" s="6"/>
      <c r="D2" s="6"/>
      <c r="E2" s="6"/>
      <c r="F2" s="6"/>
      <c r="G2" s="6"/>
      <c r="H2" s="374" t="s">
        <v>861</v>
      </c>
    </row>
    <row r="3" spans="1:8" ht="15" x14ac:dyDescent="0.35">
      <c r="A3" s="6"/>
      <c r="B3" s="6"/>
      <c r="C3" s="6"/>
      <c r="D3" s="6"/>
      <c r="E3" s="6"/>
      <c r="F3" s="6"/>
      <c r="G3" s="6"/>
      <c r="H3" s="6"/>
    </row>
    <row r="4" spans="1:8" ht="16.2" x14ac:dyDescent="0.35">
      <c r="A4" s="6"/>
      <c r="B4" s="6"/>
      <c r="C4" s="6"/>
      <c r="D4" s="375" t="s">
        <v>862</v>
      </c>
      <c r="E4" s="6"/>
      <c r="F4" s="6"/>
      <c r="G4" s="6"/>
      <c r="H4" s="6"/>
    </row>
    <row r="5" spans="1:8" ht="33" x14ac:dyDescent="0.6">
      <c r="A5" s="444" t="s">
        <v>849</v>
      </c>
      <c r="B5" s="444"/>
      <c r="C5" s="444"/>
      <c r="D5" s="444"/>
      <c r="E5" s="444"/>
      <c r="F5" s="444"/>
      <c r="G5" s="444"/>
      <c r="H5" s="444"/>
    </row>
    <row r="6" spans="1:8" ht="21" x14ac:dyDescent="0.4">
      <c r="A6" s="445"/>
      <c r="B6" s="445"/>
      <c r="C6" s="445"/>
      <c r="D6" s="445"/>
      <c r="E6" s="445"/>
      <c r="F6" s="445"/>
      <c r="G6" s="445"/>
      <c r="H6" s="445"/>
    </row>
    <row r="7" spans="1:8" ht="16.5" customHeight="1" x14ac:dyDescent="0.3">
      <c r="A7" s="447" t="s">
        <v>725</v>
      </c>
      <c r="B7" s="447"/>
      <c r="C7" s="447"/>
      <c r="D7" s="447"/>
      <c r="E7" s="447"/>
      <c r="F7" s="447"/>
      <c r="G7" s="447"/>
      <c r="H7" s="447"/>
    </row>
    <row r="8" spans="1:8" ht="15.75" customHeight="1" x14ac:dyDescent="0.3">
      <c r="A8" s="447" t="s">
        <v>850</v>
      </c>
      <c r="B8" s="447"/>
      <c r="C8" s="447"/>
      <c r="D8" s="447"/>
      <c r="E8" s="447"/>
      <c r="F8" s="447"/>
      <c r="G8" s="447"/>
      <c r="H8" s="447"/>
    </row>
    <row r="9" spans="1:8" ht="15" x14ac:dyDescent="0.35">
      <c r="A9" s="450" t="s">
        <v>586</v>
      </c>
      <c r="B9" s="450"/>
      <c r="C9" s="450"/>
      <c r="D9" s="450"/>
      <c r="E9" s="450"/>
      <c r="F9" s="450"/>
      <c r="G9" s="450"/>
      <c r="H9" s="450"/>
    </row>
    <row r="10" spans="1:8" ht="15" x14ac:dyDescent="0.35">
      <c r="A10" s="8"/>
      <c r="B10" s="8"/>
      <c r="C10" s="8"/>
      <c r="D10" s="9"/>
      <c r="E10" s="8"/>
      <c r="F10" s="8"/>
      <c r="G10" s="8"/>
      <c r="H10" s="8"/>
    </row>
    <row r="11" spans="1:8" ht="16.8" x14ac:dyDescent="0.3">
      <c r="A11" s="446" t="s">
        <v>1</v>
      </c>
      <c r="B11" s="446"/>
      <c r="C11" s="446"/>
      <c r="D11" s="446"/>
      <c r="E11" s="446"/>
      <c r="F11" s="446"/>
      <c r="G11" s="446"/>
      <c r="H11" s="446"/>
    </row>
    <row r="12" spans="1:8" ht="16.8" x14ac:dyDescent="0.3">
      <c r="A12" s="446" t="s">
        <v>2</v>
      </c>
      <c r="B12" s="446"/>
      <c r="C12" s="446"/>
      <c r="D12" s="446"/>
      <c r="E12" s="446"/>
      <c r="F12" s="446"/>
      <c r="G12" s="446"/>
      <c r="H12" s="446"/>
    </row>
    <row r="13" spans="1:8" ht="23.25" customHeight="1" x14ac:dyDescent="0.45">
      <c r="A13" s="448" t="s">
        <v>585</v>
      </c>
      <c r="B13" s="449"/>
      <c r="C13" s="449"/>
      <c r="D13" s="449"/>
      <c r="E13" s="449"/>
      <c r="F13" s="449"/>
      <c r="G13" s="449"/>
      <c r="H13" s="449"/>
    </row>
    <row r="14" spans="1:8" ht="15" x14ac:dyDescent="0.35">
      <c r="A14" s="6"/>
      <c r="B14" s="6"/>
      <c r="C14" s="6"/>
      <c r="D14" s="6"/>
      <c r="E14" s="6"/>
      <c r="F14" s="6"/>
      <c r="G14" s="6"/>
      <c r="H14" s="6"/>
    </row>
    <row r="15" spans="1:8" ht="15" x14ac:dyDescent="0.35">
      <c r="A15" s="6"/>
      <c r="B15" s="6"/>
      <c r="C15" s="6"/>
      <c r="D15" s="6"/>
      <c r="E15" s="6"/>
      <c r="F15" s="6"/>
      <c r="G15" s="6"/>
      <c r="H15" s="6"/>
    </row>
    <row r="16" spans="1:8" ht="15" x14ac:dyDescent="0.35">
      <c r="A16" s="6"/>
      <c r="B16" s="6"/>
      <c r="C16" s="6"/>
      <c r="D16" s="6"/>
      <c r="E16" s="6"/>
      <c r="F16" s="6"/>
      <c r="G16" s="6"/>
      <c r="H16" s="6"/>
    </row>
    <row r="17" spans="1:8" ht="15" x14ac:dyDescent="0.35">
      <c r="A17" s="6"/>
      <c r="B17" s="6"/>
      <c r="C17" s="6"/>
      <c r="D17" s="6"/>
      <c r="E17" s="6"/>
      <c r="F17" s="6"/>
      <c r="G17" s="6"/>
      <c r="H17" s="6"/>
    </row>
    <row r="18" spans="1:8" ht="15" x14ac:dyDescent="0.35">
      <c r="A18" s="6"/>
      <c r="B18" s="6"/>
      <c r="C18" s="6"/>
      <c r="D18" s="6"/>
      <c r="E18" s="6"/>
      <c r="F18" s="6"/>
      <c r="G18" s="6"/>
      <c r="H18" s="6"/>
    </row>
    <row r="19" spans="1:8" ht="15" x14ac:dyDescent="0.35">
      <c r="A19" s="6"/>
      <c r="B19" s="6"/>
      <c r="C19" s="6"/>
      <c r="D19" s="6"/>
      <c r="E19" s="6"/>
      <c r="F19" s="6"/>
      <c r="G19" s="6"/>
      <c r="H19" s="6"/>
    </row>
    <row r="20" spans="1:8" ht="15" x14ac:dyDescent="0.35">
      <c r="A20" s="6"/>
      <c r="B20" s="6"/>
      <c r="C20" s="6"/>
      <c r="D20" s="6"/>
      <c r="E20" s="6"/>
      <c r="F20" s="6"/>
      <c r="G20" s="6"/>
      <c r="H20" s="6"/>
    </row>
    <row r="21" spans="1:8" ht="15" x14ac:dyDescent="0.35">
      <c r="A21" s="6"/>
      <c r="B21" s="6"/>
      <c r="C21" s="6"/>
      <c r="D21" s="6"/>
      <c r="E21" s="6"/>
      <c r="F21" s="6"/>
      <c r="G21" s="6"/>
      <c r="H21" s="6"/>
    </row>
    <row r="22" spans="1:8" ht="15" x14ac:dyDescent="0.35">
      <c r="A22" s="6"/>
      <c r="B22" s="6"/>
      <c r="C22" s="6"/>
      <c r="D22" s="6"/>
      <c r="E22" s="6"/>
      <c r="F22" s="6"/>
      <c r="G22" s="6"/>
      <c r="H22" s="6"/>
    </row>
    <row r="23" spans="1:8" ht="15" x14ac:dyDescent="0.35">
      <c r="A23" s="6"/>
      <c r="B23" s="6"/>
      <c r="C23" s="6"/>
      <c r="D23" s="6"/>
      <c r="E23" s="6"/>
      <c r="F23" s="6"/>
      <c r="G23" s="6"/>
      <c r="H23" s="6"/>
    </row>
    <row r="24" spans="1:8" ht="15" x14ac:dyDescent="0.35">
      <c r="A24" s="6"/>
      <c r="B24" s="6"/>
      <c r="C24" s="6"/>
      <c r="D24" s="6"/>
      <c r="E24" s="6"/>
      <c r="F24" s="6"/>
      <c r="G24" s="6"/>
      <c r="H24" s="6"/>
    </row>
    <row r="25" spans="1:8" ht="15" x14ac:dyDescent="0.35">
      <c r="A25" s="6"/>
      <c r="B25" s="6"/>
      <c r="C25" s="6"/>
      <c r="D25" s="6"/>
      <c r="E25" s="6"/>
      <c r="F25" s="6"/>
      <c r="G25" s="6"/>
      <c r="H25" s="6"/>
    </row>
    <row r="26" spans="1:8" ht="15" x14ac:dyDescent="0.35">
      <c r="A26" s="6"/>
      <c r="B26" s="6"/>
      <c r="C26" s="6"/>
      <c r="D26" s="6"/>
      <c r="E26" s="6"/>
      <c r="F26" s="6"/>
      <c r="G26" s="6"/>
      <c r="H26" s="6"/>
    </row>
    <row r="27" spans="1:8" ht="15" x14ac:dyDescent="0.35">
      <c r="A27" s="6"/>
      <c r="B27" s="6"/>
      <c r="C27" s="6"/>
      <c r="D27" s="6"/>
      <c r="E27" s="6"/>
      <c r="F27" s="6"/>
      <c r="G27" s="6"/>
      <c r="H27" s="6"/>
    </row>
    <row r="28" spans="1:8" ht="15" x14ac:dyDescent="0.35">
      <c r="A28" s="6"/>
      <c r="B28" s="6"/>
      <c r="C28" s="6"/>
      <c r="D28" s="6"/>
      <c r="E28" s="6"/>
      <c r="F28" s="6"/>
      <c r="G28" s="6"/>
      <c r="H28" s="6"/>
    </row>
    <row r="29" spans="1:8" ht="22.2" x14ac:dyDescent="0.45">
      <c r="A29" s="443" t="s">
        <v>851</v>
      </c>
      <c r="B29" s="443"/>
      <c r="C29" s="443"/>
      <c r="D29" s="443"/>
      <c r="E29" s="443"/>
      <c r="F29" s="443"/>
      <c r="G29" s="443"/>
      <c r="H29" s="443"/>
    </row>
    <row r="30" spans="1:8" ht="18" x14ac:dyDescent="0.35">
      <c r="A30" s="10"/>
      <c r="B30" s="10"/>
      <c r="C30" s="10"/>
      <c r="D30" s="10"/>
      <c r="E30" s="10"/>
      <c r="F30" s="10"/>
      <c r="G30" s="10"/>
      <c r="H30" s="10"/>
    </row>
    <row r="31" spans="1:8" ht="15" x14ac:dyDescent="0.35">
      <c r="A31" s="6"/>
      <c r="B31" s="6"/>
      <c r="C31" s="6"/>
      <c r="D31" s="6"/>
      <c r="E31" s="6"/>
      <c r="F31" s="6"/>
      <c r="G31" s="6"/>
      <c r="H31" s="6"/>
    </row>
    <row r="32" spans="1:8" ht="15" x14ac:dyDescent="0.35">
      <c r="A32" s="6"/>
      <c r="B32" s="6"/>
      <c r="C32" s="6"/>
      <c r="D32" s="6"/>
      <c r="E32" s="6"/>
      <c r="F32" s="6"/>
      <c r="G32" s="6"/>
      <c r="H32" s="6"/>
    </row>
    <row r="33" spans="1:8" ht="10.5" customHeight="1" x14ac:dyDescent="0.3"/>
    <row r="34" spans="1:8" x14ac:dyDescent="0.3">
      <c r="A34" s="62"/>
      <c r="B34" s="62"/>
      <c r="C34" s="62"/>
      <c r="D34" s="62"/>
      <c r="E34" s="62"/>
      <c r="F34" s="62"/>
      <c r="G34" s="62"/>
      <c r="H34" s="62"/>
    </row>
    <row r="35" spans="1:8" x14ac:dyDescent="0.3">
      <c r="A35" s="62"/>
      <c r="B35" s="62"/>
      <c r="C35" s="62"/>
      <c r="D35" s="62"/>
      <c r="E35" s="62"/>
      <c r="F35" s="62"/>
      <c r="G35" s="62"/>
      <c r="H35" s="62"/>
    </row>
    <row r="36" spans="1:8" x14ac:dyDescent="0.3">
      <c r="A36" s="62"/>
      <c r="B36" s="62"/>
      <c r="C36" s="62"/>
      <c r="D36" s="62"/>
      <c r="E36" s="62"/>
      <c r="F36" s="62"/>
      <c r="G36" s="62"/>
      <c r="H36" s="62"/>
    </row>
    <row r="37" spans="1:8" x14ac:dyDescent="0.3">
      <c r="A37" s="62"/>
      <c r="B37" s="62"/>
      <c r="C37" s="62"/>
      <c r="D37" s="62"/>
      <c r="E37" s="62"/>
      <c r="F37" s="62"/>
      <c r="G37" s="62"/>
      <c r="H37" s="62"/>
    </row>
    <row r="38" spans="1:8" x14ac:dyDescent="0.3">
      <c r="A38" s="62"/>
      <c r="B38" s="62"/>
      <c r="C38" s="62"/>
      <c r="D38" s="62"/>
      <c r="E38" s="62"/>
      <c r="F38" s="62"/>
      <c r="G38" s="62"/>
      <c r="H38" s="62"/>
    </row>
    <row r="39" spans="1:8" x14ac:dyDescent="0.3">
      <c r="A39" s="62"/>
      <c r="B39" s="62"/>
      <c r="C39" s="62"/>
      <c r="D39" s="62"/>
      <c r="E39" s="62"/>
      <c r="F39" s="62"/>
      <c r="G39" s="62"/>
      <c r="H39" s="62"/>
    </row>
    <row r="40" spans="1:8" x14ac:dyDescent="0.3">
      <c r="A40" s="62"/>
      <c r="B40" s="62"/>
      <c r="C40" s="62"/>
      <c r="D40" s="62"/>
      <c r="E40" s="62"/>
      <c r="F40" s="62"/>
      <c r="G40" s="62"/>
      <c r="H40" s="62"/>
    </row>
    <row r="41" spans="1:8" x14ac:dyDescent="0.3">
      <c r="A41" s="62"/>
      <c r="B41" s="62"/>
      <c r="C41" s="62"/>
      <c r="D41" s="62"/>
      <c r="E41" s="62"/>
      <c r="F41" s="62"/>
      <c r="G41" s="62"/>
      <c r="H41" s="62"/>
    </row>
    <row r="42" spans="1:8" x14ac:dyDescent="0.3">
      <c r="A42" s="62"/>
      <c r="B42" s="62"/>
      <c r="C42" s="62"/>
      <c r="D42" s="62"/>
      <c r="E42" s="62"/>
      <c r="F42" s="62"/>
      <c r="G42" s="62"/>
      <c r="H42" s="62"/>
    </row>
    <row r="43" spans="1:8" x14ac:dyDescent="0.3">
      <c r="A43" s="62"/>
      <c r="B43" s="62"/>
      <c r="C43" s="62"/>
      <c r="D43" s="62"/>
      <c r="E43" s="62"/>
      <c r="F43" s="62"/>
      <c r="G43" s="62"/>
      <c r="H43" s="62"/>
    </row>
  </sheetData>
  <sheetProtection selectLockedCells="1"/>
  <customSheetViews>
    <customSheetView guid="{0B166DB1-882B-4059-AFBD-46B33902D269}">
      <pageMargins left="0.7" right="0.7" top="0.75" bottom="0.75" header="0.3" footer="0.3"/>
      <pageSetup orientation="portrait" r:id="rId1"/>
    </customSheetView>
    <customSheetView guid="{D1D0C3C0-E294-4264-83AD-0AF2AEFBDDD1}">
      <pageMargins left="0.7" right="0.7" top="0.75" bottom="0.75" header="0.3" footer="0.3"/>
      <pageSetup orientation="portrait" r:id="rId2"/>
    </customSheetView>
  </customSheetViews>
  <mergeCells count="9">
    <mergeCell ref="A29:H29"/>
    <mergeCell ref="A5:H5"/>
    <mergeCell ref="A6:H6"/>
    <mergeCell ref="A12:H12"/>
    <mergeCell ref="A11:H11"/>
    <mergeCell ref="A7:H7"/>
    <mergeCell ref="A13:H13"/>
    <mergeCell ref="A8:H8"/>
    <mergeCell ref="A9:H9"/>
  </mergeCells>
  <hyperlinks>
    <hyperlink ref="A13" r:id="rId3" xr:uid="{00000000-0004-0000-0000-000000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06"/>
  <sheetViews>
    <sheetView zoomScale="70" zoomScaleNormal="70" workbookViewId="0">
      <selection activeCell="A2" sqref="A2:G2"/>
    </sheetView>
  </sheetViews>
  <sheetFormatPr defaultColWidth="9.109375" defaultRowHeight="14.4" x14ac:dyDescent="0.3"/>
  <cols>
    <col min="1" max="1" width="14" style="41" customWidth="1"/>
    <col min="2" max="2" width="24.5546875" style="41" customWidth="1"/>
    <col min="3" max="3" width="8.88671875" style="41" bestFit="1" customWidth="1"/>
    <col min="4" max="4" width="59.5546875" style="41" customWidth="1"/>
    <col min="5" max="5" width="35" style="41" customWidth="1"/>
    <col min="6" max="6" width="43.109375" style="41" customWidth="1"/>
    <col min="7" max="7" width="60.33203125" style="41" customWidth="1"/>
    <col min="8" max="16384" width="9.109375" style="41"/>
  </cols>
  <sheetData>
    <row r="1" spans="1:7" s="55" customFormat="1" ht="2.25" customHeight="1" x14ac:dyDescent="0.3">
      <c r="A1" s="454"/>
      <c r="B1" s="454"/>
      <c r="C1" s="454"/>
      <c r="D1" s="454"/>
      <c r="E1" s="454"/>
      <c r="F1" s="454"/>
      <c r="G1" s="454"/>
    </row>
    <row r="2" spans="1:7" ht="36" customHeight="1" x14ac:dyDescent="0.55000000000000004">
      <c r="A2" s="455" t="s">
        <v>138</v>
      </c>
      <c r="B2" s="455"/>
      <c r="C2" s="455"/>
      <c r="D2" s="455"/>
      <c r="E2" s="455"/>
      <c r="F2" s="455"/>
      <c r="G2" s="455"/>
    </row>
    <row r="3" spans="1:7" ht="27.75" customHeight="1" x14ac:dyDescent="0.55000000000000004">
      <c r="A3" s="456" t="s">
        <v>853</v>
      </c>
      <c r="B3" s="456"/>
      <c r="C3" s="456"/>
      <c r="D3" s="456"/>
      <c r="E3" s="456"/>
      <c r="F3" s="456"/>
      <c r="G3" s="456"/>
    </row>
    <row r="4" spans="1:7" ht="17.25" customHeight="1" x14ac:dyDescent="0.55000000000000004">
      <c r="A4" s="319"/>
      <c r="B4" s="319"/>
      <c r="C4" s="319"/>
      <c r="D4" s="319"/>
      <c r="E4" s="319"/>
      <c r="F4" s="319"/>
      <c r="G4" s="319"/>
    </row>
    <row r="5" spans="1:7" s="43" customFormat="1" ht="27.75" customHeight="1" x14ac:dyDescent="0.3">
      <c r="A5" s="457" t="s">
        <v>139</v>
      </c>
      <c r="B5" s="457"/>
      <c r="C5" s="457"/>
      <c r="D5" s="457"/>
      <c r="E5" s="457"/>
      <c r="F5" s="457"/>
      <c r="G5" s="457"/>
    </row>
    <row r="6" spans="1:7" ht="25.5" customHeight="1" x14ac:dyDescent="0.6">
      <c r="A6" s="458" t="s">
        <v>585</v>
      </c>
      <c r="B6" s="459"/>
      <c r="C6" s="459"/>
      <c r="D6" s="459"/>
      <c r="E6" s="459"/>
      <c r="F6" s="459"/>
      <c r="G6" s="459"/>
    </row>
    <row r="7" spans="1:7" ht="11.25" customHeight="1" x14ac:dyDescent="0.3">
      <c r="A7" s="322"/>
      <c r="B7" s="322"/>
      <c r="C7" s="322"/>
      <c r="D7" s="322"/>
      <c r="E7" s="322"/>
      <c r="F7" s="322"/>
      <c r="G7" s="322"/>
    </row>
    <row r="8" spans="1:7" ht="33" customHeight="1" x14ac:dyDescent="0.3">
      <c r="A8" s="452" t="s">
        <v>732</v>
      </c>
      <c r="B8" s="452"/>
      <c r="C8" s="452"/>
      <c r="D8" s="452"/>
      <c r="E8" s="452"/>
      <c r="F8" s="452"/>
      <c r="G8" s="452"/>
    </row>
    <row r="9" spans="1:7" ht="25.5" customHeight="1" x14ac:dyDescent="0.3">
      <c r="A9" s="322"/>
      <c r="B9" s="322"/>
      <c r="C9" s="322"/>
      <c r="D9" s="451" t="s">
        <v>733</v>
      </c>
      <c r="E9" s="451"/>
      <c r="F9" s="451"/>
      <c r="G9" s="322"/>
    </row>
    <row r="10" spans="1:7" ht="11.25" customHeight="1" x14ac:dyDescent="0.35">
      <c r="A10" s="320"/>
      <c r="B10" s="321"/>
      <c r="C10" s="321"/>
      <c r="D10" s="321"/>
      <c r="E10" s="321"/>
      <c r="F10" s="321"/>
      <c r="G10" s="321"/>
    </row>
    <row r="11" spans="1:7" ht="27" customHeight="1" x14ac:dyDescent="0.3">
      <c r="A11" s="330" t="s">
        <v>770</v>
      </c>
      <c r="B11" s="331"/>
      <c r="C11" s="331"/>
      <c r="D11" s="331"/>
      <c r="E11" s="331"/>
      <c r="F11" s="331"/>
      <c r="G11" s="331"/>
    </row>
    <row r="12" spans="1:7" s="44" customFormat="1" ht="22.5" customHeight="1" x14ac:dyDescent="0.3">
      <c r="A12" s="325"/>
      <c r="B12" s="326"/>
      <c r="C12" s="326"/>
      <c r="D12" s="326"/>
      <c r="E12" s="326"/>
      <c r="F12" s="326"/>
      <c r="G12" s="326"/>
    </row>
    <row r="13" spans="1:7" s="44" customFormat="1" ht="22.5" customHeight="1" x14ac:dyDescent="0.3">
      <c r="A13" s="333" t="s">
        <v>734</v>
      </c>
      <c r="B13" s="326"/>
      <c r="C13" s="326"/>
      <c r="D13" s="326"/>
      <c r="E13" s="326"/>
      <c r="F13" s="326"/>
      <c r="G13" s="326"/>
    </row>
    <row r="14" spans="1:7" s="44" customFormat="1" ht="22.5" customHeight="1" x14ac:dyDescent="0.3">
      <c r="A14" s="325"/>
      <c r="B14" s="326"/>
      <c r="C14" s="326"/>
      <c r="D14" s="326"/>
      <c r="E14" s="326"/>
      <c r="F14" s="326"/>
      <c r="G14" s="326"/>
    </row>
    <row r="15" spans="1:7" s="44" customFormat="1" ht="22.5" customHeight="1" x14ac:dyDescent="0.3">
      <c r="A15" s="332" t="s">
        <v>852</v>
      </c>
      <c r="B15" s="326"/>
      <c r="C15" s="326"/>
      <c r="D15" s="326"/>
      <c r="E15" s="326"/>
      <c r="F15" s="326"/>
      <c r="G15" s="326"/>
    </row>
    <row r="16" spans="1:7" s="44" customFormat="1" ht="24.75" customHeight="1" x14ac:dyDescent="0.3">
      <c r="A16" s="325"/>
      <c r="B16" s="326"/>
      <c r="C16" s="326"/>
      <c r="D16" s="326"/>
      <c r="E16" s="326"/>
      <c r="F16" s="326"/>
      <c r="G16" s="326"/>
    </row>
    <row r="17" spans="1:7" s="44" customFormat="1" ht="22.5" customHeight="1" x14ac:dyDescent="0.3">
      <c r="A17" s="327" t="s">
        <v>735</v>
      </c>
      <c r="B17" s="326"/>
      <c r="C17" s="326"/>
      <c r="D17" s="326"/>
      <c r="E17" s="326"/>
      <c r="F17" s="326"/>
      <c r="G17" s="326"/>
    </row>
    <row r="18" spans="1:7" s="44" customFormat="1" ht="22.5" customHeight="1" x14ac:dyDescent="0.3">
      <c r="A18" s="453" t="s">
        <v>140</v>
      </c>
      <c r="B18" s="453"/>
      <c r="C18" s="453"/>
      <c r="D18" s="453"/>
      <c r="E18" s="453"/>
      <c r="F18" s="453"/>
      <c r="G18" s="453"/>
    </row>
    <row r="19" spans="1:7" s="44" customFormat="1" ht="22.5" customHeight="1" x14ac:dyDescent="0.3">
      <c r="A19" s="334"/>
      <c r="B19" s="326"/>
      <c r="C19" s="326"/>
      <c r="D19" s="326"/>
      <c r="E19" s="326"/>
      <c r="F19" s="326"/>
      <c r="G19" s="326"/>
    </row>
    <row r="20" spans="1:7" s="44" customFormat="1" ht="22.5" customHeight="1" x14ac:dyDescent="0.3">
      <c r="A20" s="333" t="s">
        <v>854</v>
      </c>
      <c r="B20" s="326"/>
      <c r="C20" s="326"/>
      <c r="D20" s="326"/>
      <c r="E20" s="326"/>
      <c r="F20" s="326"/>
      <c r="G20" s="326"/>
    </row>
    <row r="21" spans="1:7" s="44" customFormat="1" ht="22.5" customHeight="1" x14ac:dyDescent="0.3">
      <c r="A21" s="335"/>
      <c r="B21" s="326"/>
      <c r="C21" s="326"/>
      <c r="D21" s="326"/>
      <c r="E21" s="326"/>
      <c r="F21" s="326"/>
      <c r="G21" s="326"/>
    </row>
    <row r="22" spans="1:7" s="44" customFormat="1" ht="22.5" customHeight="1" x14ac:dyDescent="0.3">
      <c r="A22" s="336" t="s">
        <v>844</v>
      </c>
      <c r="B22" s="326"/>
      <c r="C22" s="326"/>
      <c r="D22" s="326"/>
      <c r="E22" s="326"/>
      <c r="F22" s="326"/>
      <c r="G22" s="326"/>
    </row>
    <row r="23" spans="1:7" s="44" customFormat="1" ht="12" customHeight="1" x14ac:dyDescent="0.3">
      <c r="A23" s="326"/>
      <c r="B23" s="326"/>
      <c r="C23" s="326"/>
      <c r="D23" s="326"/>
      <c r="E23" s="326"/>
      <c r="F23" s="326"/>
      <c r="G23" s="326"/>
    </row>
    <row r="24" spans="1:7" s="44" customFormat="1" ht="22.5" customHeight="1" x14ac:dyDescent="0.3">
      <c r="A24" s="326"/>
      <c r="B24" s="337" t="s">
        <v>799</v>
      </c>
      <c r="C24" s="326"/>
      <c r="D24" s="326"/>
      <c r="E24" s="326"/>
      <c r="F24" s="326"/>
      <c r="G24" s="326"/>
    </row>
    <row r="25" spans="1:7" s="44" customFormat="1" ht="21.75" customHeight="1" x14ac:dyDescent="0.3">
      <c r="A25" s="326"/>
      <c r="B25" s="344" t="s">
        <v>762</v>
      </c>
      <c r="C25" s="326"/>
      <c r="D25" s="326"/>
      <c r="E25" s="326"/>
      <c r="F25" s="326"/>
      <c r="G25" s="326"/>
    </row>
    <row r="26" spans="1:7" s="44" customFormat="1" ht="21.75" customHeight="1" x14ac:dyDescent="0.3">
      <c r="A26" s="326"/>
      <c r="B26" s="344" t="s">
        <v>740</v>
      </c>
      <c r="C26" s="326"/>
      <c r="D26" s="326"/>
      <c r="E26" s="326"/>
      <c r="F26" s="326"/>
      <c r="G26" s="326"/>
    </row>
    <row r="27" spans="1:7" s="44" customFormat="1" ht="21.75" customHeight="1" x14ac:dyDescent="0.3">
      <c r="A27" s="326"/>
      <c r="B27" s="344" t="s">
        <v>761</v>
      </c>
      <c r="C27" s="326"/>
      <c r="D27" s="326"/>
      <c r="E27" s="326"/>
      <c r="F27" s="326"/>
      <c r="G27" s="326"/>
    </row>
    <row r="28" spans="1:7" s="44" customFormat="1" ht="21.75" customHeight="1" x14ac:dyDescent="0.3">
      <c r="A28" s="326"/>
      <c r="B28" s="344" t="s">
        <v>741</v>
      </c>
      <c r="C28" s="326"/>
      <c r="D28" s="326"/>
      <c r="E28" s="326"/>
      <c r="F28" s="326"/>
      <c r="G28" s="326"/>
    </row>
    <row r="29" spans="1:7" s="44" customFormat="1" ht="21.75" customHeight="1" x14ac:dyDescent="0.3">
      <c r="A29" s="326"/>
      <c r="B29" s="344" t="s">
        <v>742</v>
      </c>
      <c r="C29" s="326"/>
      <c r="D29" s="326"/>
      <c r="E29" s="326"/>
      <c r="F29" s="326"/>
      <c r="G29" s="326"/>
    </row>
    <row r="30" spans="1:7" s="44" customFormat="1" ht="21.75" customHeight="1" x14ac:dyDescent="0.3">
      <c r="A30" s="326"/>
      <c r="B30" s="344" t="s">
        <v>743</v>
      </c>
      <c r="C30" s="326"/>
      <c r="D30" s="326"/>
      <c r="E30" s="326"/>
      <c r="F30" s="326"/>
      <c r="G30" s="326"/>
    </row>
    <row r="31" spans="1:7" s="44" customFormat="1" ht="21.75" customHeight="1" x14ac:dyDescent="0.3">
      <c r="A31" s="326"/>
      <c r="B31" s="344" t="s">
        <v>766</v>
      </c>
      <c r="C31" s="326"/>
      <c r="D31" s="326"/>
      <c r="E31" s="326"/>
      <c r="F31" s="326"/>
      <c r="G31" s="326"/>
    </row>
    <row r="32" spans="1:7" s="44" customFormat="1" ht="21.75" customHeight="1" x14ac:dyDescent="0.3">
      <c r="A32" s="326"/>
      <c r="B32" s="344" t="s">
        <v>807</v>
      </c>
      <c r="C32" s="326"/>
      <c r="D32" s="326"/>
      <c r="E32" s="326"/>
      <c r="F32" s="345"/>
      <c r="G32" s="345"/>
    </row>
    <row r="33" spans="1:7" s="44" customFormat="1" ht="16.5" customHeight="1" x14ac:dyDescent="0.35">
      <c r="A33" s="338"/>
      <c r="B33" s="326"/>
      <c r="C33" s="326"/>
      <c r="D33" s="326"/>
      <c r="E33" s="326"/>
      <c r="F33" s="326"/>
      <c r="G33" s="326"/>
    </row>
    <row r="34" spans="1:7" s="44" customFormat="1" ht="18.75" customHeight="1" x14ac:dyDescent="0.35">
      <c r="A34" s="339" t="s">
        <v>768</v>
      </c>
      <c r="B34" s="326"/>
      <c r="C34" s="326"/>
      <c r="D34" s="326"/>
      <c r="E34" s="326"/>
      <c r="F34" s="326"/>
      <c r="G34" s="326"/>
    </row>
    <row r="35" spans="1:7" s="44" customFormat="1" ht="18.75" customHeight="1" x14ac:dyDescent="0.35">
      <c r="A35" s="339" t="s">
        <v>769</v>
      </c>
      <c r="B35" s="326"/>
      <c r="C35" s="326"/>
      <c r="D35" s="326"/>
      <c r="E35" s="326"/>
      <c r="F35" s="326"/>
      <c r="G35" s="326"/>
    </row>
    <row r="36" spans="1:7" s="44" customFormat="1" ht="26.25" customHeight="1" x14ac:dyDescent="0.35">
      <c r="A36" s="460" t="s">
        <v>736</v>
      </c>
      <c r="B36" s="461"/>
      <c r="C36" s="461"/>
      <c r="D36" s="461"/>
      <c r="E36" s="461"/>
      <c r="F36" s="461"/>
      <c r="G36" s="461"/>
    </row>
    <row r="37" spans="1:7" ht="25.5" customHeight="1" x14ac:dyDescent="0.3">
      <c r="A37" s="331"/>
      <c r="B37" s="331"/>
      <c r="C37" s="331"/>
      <c r="D37" s="331"/>
      <c r="E37" s="331"/>
      <c r="F37" s="331"/>
      <c r="G37" s="331"/>
    </row>
    <row r="38" spans="1:7" ht="25.5" customHeight="1" x14ac:dyDescent="0.3">
      <c r="A38" s="336" t="s">
        <v>758</v>
      </c>
      <c r="B38" s="331"/>
      <c r="C38" s="331"/>
      <c r="D38" s="331"/>
      <c r="E38" s="331"/>
      <c r="F38" s="331"/>
      <c r="G38" s="331"/>
    </row>
    <row r="39" spans="1:7" s="45" customFormat="1" ht="27" customHeight="1" x14ac:dyDescent="0.35">
      <c r="A39" s="338"/>
      <c r="B39" s="331"/>
      <c r="C39" s="331"/>
      <c r="D39" s="331"/>
      <c r="E39" s="331"/>
      <c r="F39" s="331"/>
      <c r="G39" s="331"/>
    </row>
    <row r="40" spans="1:7" ht="27" customHeight="1" x14ac:dyDescent="0.3">
      <c r="A40" s="336" t="s">
        <v>759</v>
      </c>
      <c r="B40" s="331"/>
      <c r="C40" s="331"/>
      <c r="D40" s="331"/>
      <c r="E40" s="331"/>
      <c r="F40" s="331"/>
      <c r="G40" s="331"/>
    </row>
    <row r="41" spans="1:7" s="45" customFormat="1" ht="27" customHeight="1" x14ac:dyDescent="0.3">
      <c r="A41" s="344" t="s">
        <v>760</v>
      </c>
      <c r="B41" s="331"/>
      <c r="C41" s="331"/>
      <c r="D41" s="331"/>
      <c r="E41" s="331"/>
      <c r="F41" s="331"/>
      <c r="G41" s="331"/>
    </row>
    <row r="42" spans="1:7" ht="27" customHeight="1" x14ac:dyDescent="0.35">
      <c r="A42" s="339"/>
      <c r="B42" s="331"/>
      <c r="C42" s="331"/>
      <c r="D42" s="331"/>
      <c r="E42" s="331"/>
      <c r="F42" s="331"/>
      <c r="G42" s="331"/>
    </row>
    <row r="43" spans="1:7" ht="27" customHeight="1" x14ac:dyDescent="0.3">
      <c r="A43" s="337" t="s">
        <v>767</v>
      </c>
      <c r="B43" s="331"/>
      <c r="C43" s="331"/>
      <c r="D43" s="331"/>
      <c r="E43" s="331"/>
      <c r="F43" s="331"/>
      <c r="G43" s="331"/>
    </row>
    <row r="44" spans="1:7" ht="27" customHeight="1" x14ac:dyDescent="0.3">
      <c r="A44" s="344" t="s">
        <v>765</v>
      </c>
      <c r="B44" s="331"/>
      <c r="C44" s="331"/>
      <c r="D44" s="331"/>
      <c r="E44" s="331"/>
      <c r="F44" s="331"/>
      <c r="G44" s="331"/>
    </row>
    <row r="45" spans="1:7" s="42" customFormat="1" ht="27" customHeight="1" x14ac:dyDescent="0.35">
      <c r="A45" s="338"/>
      <c r="B45" s="331"/>
      <c r="C45" s="331"/>
      <c r="D45" s="331"/>
      <c r="E45" s="331"/>
      <c r="F45" s="331"/>
      <c r="G45" s="331"/>
    </row>
    <row r="46" spans="1:7" ht="18.75" customHeight="1" x14ac:dyDescent="0.3">
      <c r="A46" s="333" t="s">
        <v>737</v>
      </c>
      <c r="B46" s="331"/>
      <c r="C46" s="331"/>
      <c r="D46" s="331"/>
      <c r="E46" s="331"/>
      <c r="F46" s="331"/>
      <c r="G46" s="331"/>
    </row>
    <row r="47" spans="1:7" ht="18.75" customHeight="1" x14ac:dyDescent="0.3">
      <c r="A47" s="327"/>
      <c r="B47" s="331"/>
      <c r="C47" s="331"/>
      <c r="D47" s="331"/>
      <c r="E47" s="331"/>
      <c r="F47" s="331"/>
      <c r="G47" s="331"/>
    </row>
    <row r="48" spans="1:7" ht="18.75" customHeight="1" x14ac:dyDescent="0.3">
      <c r="A48" s="333" t="s">
        <v>738</v>
      </c>
      <c r="B48" s="331"/>
      <c r="C48" s="331"/>
      <c r="D48" s="463"/>
      <c r="E48" s="463"/>
      <c r="F48" s="331"/>
      <c r="G48" s="331"/>
    </row>
    <row r="49" spans="1:7" ht="18.75" customHeight="1" x14ac:dyDescent="0.35">
      <c r="A49" s="464" t="s">
        <v>764</v>
      </c>
      <c r="B49" s="465"/>
      <c r="C49" s="465"/>
      <c r="D49" s="465"/>
      <c r="E49" s="465"/>
      <c r="F49" s="465"/>
      <c r="G49" s="465"/>
    </row>
    <row r="50" spans="1:7" ht="18.75" customHeight="1" x14ac:dyDescent="0.3">
      <c r="A50" s="331"/>
      <c r="B50" s="331"/>
      <c r="C50" s="331"/>
      <c r="D50" s="331"/>
      <c r="E50" s="331"/>
      <c r="F50" s="331"/>
      <c r="G50" s="331"/>
    </row>
    <row r="51" spans="1:7" ht="22.5" customHeight="1" x14ac:dyDescent="0.3">
      <c r="A51" s="343" t="s">
        <v>739</v>
      </c>
      <c r="B51" s="331"/>
      <c r="C51" s="331"/>
      <c r="D51" s="331"/>
      <c r="E51" s="331"/>
      <c r="F51" s="331"/>
      <c r="G51" s="331"/>
    </row>
    <row r="52" spans="1:7" ht="18.75" customHeight="1" x14ac:dyDescent="0.3">
      <c r="A52" s="327"/>
      <c r="B52" s="331"/>
      <c r="C52" s="331"/>
      <c r="D52" s="331"/>
      <c r="E52" s="331"/>
      <c r="F52" s="331"/>
      <c r="G52" s="331"/>
    </row>
    <row r="53" spans="1:7" ht="28.5" customHeight="1" x14ac:dyDescent="0.3">
      <c r="A53" s="462" t="s">
        <v>803</v>
      </c>
      <c r="B53" s="462"/>
      <c r="C53" s="462"/>
      <c r="D53" s="462"/>
      <c r="E53" s="462"/>
      <c r="F53" s="462"/>
      <c r="G53" s="462"/>
    </row>
    <row r="54" spans="1:7" ht="18.75" customHeight="1" x14ac:dyDescent="0.3">
      <c r="A54" s="331"/>
      <c r="B54" s="331"/>
      <c r="C54" s="331"/>
      <c r="D54" s="331"/>
      <c r="E54" s="331"/>
      <c r="F54" s="331"/>
      <c r="G54" s="331"/>
    </row>
    <row r="55" spans="1:7" ht="18.75" customHeight="1" x14ac:dyDescent="0.3">
      <c r="A55" s="328" t="s">
        <v>745</v>
      </c>
      <c r="B55" s="331"/>
      <c r="C55" s="331"/>
      <c r="D55" s="342" t="s">
        <v>744</v>
      </c>
      <c r="E55" s="331"/>
      <c r="F55" s="331"/>
      <c r="G55" s="331"/>
    </row>
    <row r="56" spans="1:7" ht="18.75" customHeight="1" x14ac:dyDescent="0.35">
      <c r="A56" s="340"/>
      <c r="B56" s="338"/>
      <c r="C56" s="338"/>
      <c r="D56" s="338"/>
      <c r="E56" s="338"/>
      <c r="F56" s="338"/>
      <c r="G56" s="338"/>
    </row>
    <row r="57" spans="1:7" ht="27.75" customHeight="1" x14ac:dyDescent="0.3">
      <c r="A57" s="462" t="s">
        <v>801</v>
      </c>
      <c r="B57" s="462"/>
      <c r="C57" s="462"/>
      <c r="D57" s="462"/>
      <c r="E57" s="462"/>
      <c r="F57" s="462"/>
      <c r="G57" s="462"/>
    </row>
    <row r="58" spans="1:7" ht="18.75" customHeight="1" x14ac:dyDescent="0.35">
      <c r="A58" s="339"/>
      <c r="B58" s="338"/>
      <c r="C58" s="338"/>
      <c r="D58" s="338"/>
      <c r="E58" s="338"/>
      <c r="F58" s="338"/>
      <c r="G58" s="338"/>
    </row>
    <row r="59" spans="1:7" ht="42" customHeight="1" x14ac:dyDescent="0.3">
      <c r="A59" s="462" t="s">
        <v>856</v>
      </c>
      <c r="B59" s="462"/>
      <c r="C59" s="462"/>
      <c r="D59" s="462"/>
      <c r="E59" s="462"/>
      <c r="F59" s="462"/>
      <c r="G59" s="462"/>
    </row>
    <row r="60" spans="1:7" ht="18.75" customHeight="1" x14ac:dyDescent="0.35">
      <c r="A60" s="338"/>
      <c r="B60" s="338"/>
      <c r="C60" s="338"/>
      <c r="D60" s="338"/>
      <c r="E60" s="338"/>
      <c r="F60" s="338"/>
      <c r="G60" s="338"/>
    </row>
    <row r="61" spans="1:7" ht="18.75" customHeight="1" x14ac:dyDescent="0.35">
      <c r="A61" s="333" t="s">
        <v>746</v>
      </c>
      <c r="B61" s="338"/>
      <c r="C61" s="338"/>
      <c r="D61" s="338"/>
      <c r="E61" s="338"/>
      <c r="F61" s="338"/>
      <c r="G61" s="338"/>
    </row>
    <row r="62" spans="1:7" ht="18.75" customHeight="1" x14ac:dyDescent="0.35">
      <c r="A62" s="338"/>
      <c r="B62" s="338"/>
      <c r="C62" s="338"/>
      <c r="D62" s="338"/>
      <c r="E62" s="338"/>
      <c r="F62" s="338"/>
      <c r="G62" s="338"/>
    </row>
    <row r="63" spans="1:7" ht="18.75" customHeight="1" x14ac:dyDescent="0.35">
      <c r="A63" s="333" t="s">
        <v>747</v>
      </c>
      <c r="B63" s="338"/>
      <c r="C63" s="338"/>
      <c r="D63" s="338"/>
      <c r="E63" s="338"/>
      <c r="F63" s="338"/>
      <c r="G63" s="338"/>
    </row>
    <row r="64" spans="1:7" ht="18.75" customHeight="1" x14ac:dyDescent="0.35">
      <c r="A64" s="338"/>
      <c r="B64" s="338"/>
      <c r="C64" s="338"/>
      <c r="D64" s="338"/>
      <c r="E64" s="338"/>
      <c r="F64" s="338"/>
      <c r="G64" s="338"/>
    </row>
    <row r="65" spans="1:7" ht="18.75" customHeight="1" x14ac:dyDescent="0.35">
      <c r="A65" s="333" t="s">
        <v>855</v>
      </c>
      <c r="B65" s="338"/>
      <c r="C65" s="338"/>
      <c r="D65" s="338"/>
      <c r="E65" s="338"/>
      <c r="F65" s="338"/>
      <c r="G65" s="338"/>
    </row>
    <row r="66" spans="1:7" ht="18.75" customHeight="1" x14ac:dyDescent="0.35">
      <c r="A66" s="338"/>
      <c r="B66" s="338"/>
      <c r="C66" s="338"/>
      <c r="D66" s="338"/>
      <c r="E66" s="338"/>
      <c r="F66" s="338"/>
      <c r="G66" s="338"/>
    </row>
    <row r="67" spans="1:7" ht="18.75" customHeight="1" x14ac:dyDescent="0.35">
      <c r="A67" s="333" t="s">
        <v>748</v>
      </c>
      <c r="B67" s="338"/>
      <c r="C67" s="338"/>
      <c r="D67" s="338"/>
      <c r="E67" s="338"/>
      <c r="F67" s="338"/>
      <c r="G67" s="338"/>
    </row>
    <row r="68" spans="1:7" ht="18.75" customHeight="1" x14ac:dyDescent="0.35">
      <c r="A68" s="338"/>
      <c r="B68" s="338"/>
      <c r="C68" s="338"/>
      <c r="D68" s="338"/>
      <c r="E68" s="338"/>
      <c r="F68" s="338"/>
      <c r="G68" s="338"/>
    </row>
    <row r="69" spans="1:7" ht="18.75" customHeight="1" x14ac:dyDescent="0.35">
      <c r="A69" s="333" t="s">
        <v>749</v>
      </c>
      <c r="B69" s="338"/>
      <c r="C69" s="338"/>
      <c r="D69" s="338"/>
      <c r="E69" s="338"/>
      <c r="F69" s="338"/>
      <c r="G69" s="338"/>
    </row>
    <row r="70" spans="1:7" ht="18.75" customHeight="1" x14ac:dyDescent="0.35">
      <c r="A70" s="338"/>
      <c r="B70" s="338"/>
      <c r="C70" s="338"/>
      <c r="D70" s="338"/>
      <c r="E70" s="338"/>
      <c r="F70" s="338"/>
      <c r="G70" s="338"/>
    </row>
    <row r="71" spans="1:7" ht="18.75" customHeight="1" x14ac:dyDescent="0.35">
      <c r="A71" s="333" t="s">
        <v>750</v>
      </c>
      <c r="B71" s="338"/>
      <c r="C71" s="338"/>
      <c r="D71" s="338"/>
      <c r="E71" s="338"/>
      <c r="F71" s="338"/>
      <c r="G71" s="338"/>
    </row>
    <row r="72" spans="1:7" ht="18.75" customHeight="1" x14ac:dyDescent="0.35">
      <c r="A72" s="338"/>
      <c r="B72" s="338"/>
      <c r="C72" s="338"/>
      <c r="D72" s="338"/>
      <c r="E72" s="338"/>
      <c r="F72" s="338"/>
      <c r="G72" s="338"/>
    </row>
    <row r="73" spans="1:7" ht="18.75" customHeight="1" x14ac:dyDescent="0.35">
      <c r="A73" s="333" t="s">
        <v>751</v>
      </c>
      <c r="B73" s="338"/>
      <c r="C73" s="338"/>
      <c r="D73" s="338"/>
      <c r="E73" s="338"/>
      <c r="F73" s="338"/>
      <c r="G73" s="338"/>
    </row>
    <row r="74" spans="1:7" ht="18.75" customHeight="1" x14ac:dyDescent="0.35">
      <c r="A74" s="338"/>
      <c r="B74" s="338"/>
      <c r="C74" s="338"/>
      <c r="D74" s="338"/>
      <c r="E74" s="338"/>
      <c r="F74" s="338"/>
      <c r="G74" s="338"/>
    </row>
    <row r="75" spans="1:7" ht="65.25" customHeight="1" x14ac:dyDescent="0.3">
      <c r="A75" s="467" t="s">
        <v>857</v>
      </c>
      <c r="B75" s="467"/>
      <c r="C75" s="467"/>
      <c r="D75" s="467"/>
      <c r="E75" s="467"/>
      <c r="F75" s="467"/>
      <c r="G75" s="467"/>
    </row>
    <row r="76" spans="1:7" ht="18.75" customHeight="1" x14ac:dyDescent="0.35">
      <c r="A76" s="338"/>
      <c r="B76" s="338"/>
      <c r="C76" s="338"/>
      <c r="D76" s="338"/>
      <c r="E76" s="338"/>
      <c r="F76" s="338"/>
      <c r="G76" s="338"/>
    </row>
    <row r="77" spans="1:7" ht="18.75" customHeight="1" x14ac:dyDescent="0.35">
      <c r="A77" s="333" t="s">
        <v>752</v>
      </c>
      <c r="B77" s="338"/>
      <c r="C77" s="338"/>
      <c r="D77" s="338"/>
      <c r="E77" s="338"/>
      <c r="F77" s="338"/>
      <c r="G77" s="338"/>
    </row>
    <row r="78" spans="1:7" ht="18.75" customHeight="1" x14ac:dyDescent="0.35">
      <c r="A78" s="338"/>
      <c r="B78" s="338"/>
      <c r="C78" s="338"/>
      <c r="D78" s="338"/>
      <c r="E78" s="338"/>
      <c r="F78" s="338"/>
      <c r="G78" s="338"/>
    </row>
    <row r="79" spans="1:7" ht="18.75" customHeight="1" x14ac:dyDescent="0.35">
      <c r="A79" s="333" t="s">
        <v>858</v>
      </c>
      <c r="B79" s="338"/>
      <c r="C79" s="338"/>
      <c r="D79" s="338"/>
      <c r="E79" s="338"/>
      <c r="F79" s="338"/>
      <c r="G79" s="338"/>
    </row>
    <row r="80" spans="1:7" ht="18.75" customHeight="1" x14ac:dyDescent="0.35">
      <c r="A80" s="338"/>
      <c r="B80" s="338"/>
      <c r="C80" s="338"/>
      <c r="D80" s="338"/>
      <c r="E80" s="338"/>
      <c r="F80" s="338"/>
      <c r="G80" s="338"/>
    </row>
    <row r="81" spans="1:7" ht="18.75" customHeight="1" x14ac:dyDescent="0.35">
      <c r="A81" s="333" t="s">
        <v>753</v>
      </c>
      <c r="B81" s="338"/>
      <c r="C81" s="338"/>
      <c r="D81" s="338"/>
      <c r="E81" s="338"/>
      <c r="F81" s="338"/>
      <c r="G81" s="338"/>
    </row>
    <row r="82" spans="1:7" ht="18.75" customHeight="1" x14ac:dyDescent="0.35">
      <c r="A82" s="338"/>
      <c r="B82" s="338"/>
      <c r="C82" s="338"/>
      <c r="D82" s="338"/>
      <c r="E82" s="338"/>
      <c r="F82" s="338"/>
      <c r="G82" s="338"/>
    </row>
    <row r="83" spans="1:7" ht="36" customHeight="1" x14ac:dyDescent="0.3">
      <c r="A83" s="462" t="s">
        <v>800</v>
      </c>
      <c r="B83" s="462"/>
      <c r="C83" s="462"/>
      <c r="D83" s="462"/>
      <c r="E83" s="462"/>
      <c r="F83" s="462"/>
      <c r="G83" s="462"/>
    </row>
    <row r="84" spans="1:7" ht="18.75" customHeight="1" x14ac:dyDescent="0.35">
      <c r="A84" s="61"/>
      <c r="B84" s="338"/>
      <c r="C84" s="338"/>
      <c r="D84" s="338"/>
      <c r="E84" s="338"/>
      <c r="F84" s="338"/>
      <c r="G84" s="338"/>
    </row>
    <row r="85" spans="1:7" ht="18.75" customHeight="1" x14ac:dyDescent="0.3">
      <c r="A85" s="468" t="s">
        <v>736</v>
      </c>
      <c r="B85" s="468"/>
      <c r="C85" s="468"/>
      <c r="D85" s="468"/>
      <c r="E85" s="468"/>
      <c r="F85" s="468"/>
      <c r="G85" s="468"/>
    </row>
    <row r="86" spans="1:7" ht="22.5" customHeight="1" x14ac:dyDescent="0.35">
      <c r="A86" s="61"/>
      <c r="B86" s="338"/>
      <c r="C86" s="338"/>
      <c r="D86" s="338"/>
      <c r="E86" s="338"/>
      <c r="F86" s="338"/>
      <c r="G86" s="338"/>
    </row>
    <row r="87" spans="1:7" ht="45.75" customHeight="1" x14ac:dyDescent="0.3">
      <c r="A87" s="466" t="s">
        <v>802</v>
      </c>
      <c r="B87" s="466"/>
      <c r="C87" s="466"/>
      <c r="D87" s="466"/>
      <c r="E87" s="466"/>
      <c r="F87" s="466"/>
      <c r="G87" s="466"/>
    </row>
    <row r="88" spans="1:7" ht="18.75" customHeight="1" x14ac:dyDescent="0.35">
      <c r="A88" s="61"/>
      <c r="B88" s="338"/>
      <c r="C88" s="338"/>
      <c r="D88" s="338"/>
      <c r="E88" s="338"/>
      <c r="F88" s="338"/>
      <c r="G88" s="338"/>
    </row>
    <row r="89" spans="1:7" ht="18.75" customHeight="1" x14ac:dyDescent="0.35">
      <c r="A89" s="333" t="s">
        <v>757</v>
      </c>
      <c r="B89" s="338"/>
      <c r="C89" s="338"/>
      <c r="D89" s="338"/>
      <c r="E89" s="338"/>
      <c r="F89" s="338"/>
      <c r="G89" s="338"/>
    </row>
    <row r="90" spans="1:7" ht="18.75" customHeight="1" x14ac:dyDescent="0.35">
      <c r="A90" s="61"/>
      <c r="B90" s="338"/>
      <c r="C90" s="338"/>
      <c r="D90" s="338"/>
      <c r="E90" s="338"/>
      <c r="F90" s="338"/>
      <c r="G90" s="338"/>
    </row>
    <row r="91" spans="1:7" ht="18.75" customHeight="1" x14ac:dyDescent="0.35">
      <c r="A91" s="333" t="s">
        <v>754</v>
      </c>
      <c r="B91" s="338"/>
      <c r="C91" s="338"/>
      <c r="D91" s="338"/>
      <c r="E91" s="338"/>
      <c r="F91" s="338"/>
      <c r="G91" s="338"/>
    </row>
    <row r="92" spans="1:7" ht="18.75" customHeight="1" x14ac:dyDescent="0.35">
      <c r="A92" s="61"/>
      <c r="B92" s="338"/>
      <c r="C92" s="338"/>
      <c r="D92" s="338"/>
      <c r="E92" s="338"/>
      <c r="F92" s="338"/>
      <c r="G92" s="338"/>
    </row>
    <row r="93" spans="1:7" ht="42" customHeight="1" x14ac:dyDescent="0.3">
      <c r="A93" s="462" t="s">
        <v>763</v>
      </c>
      <c r="B93" s="462"/>
      <c r="C93" s="462"/>
      <c r="D93" s="462"/>
      <c r="E93" s="462"/>
      <c r="F93" s="462"/>
      <c r="G93" s="462"/>
    </row>
    <row r="94" spans="1:7" ht="18.75" customHeight="1" x14ac:dyDescent="0.35">
      <c r="A94" s="61"/>
      <c r="B94" s="338"/>
      <c r="C94" s="338"/>
      <c r="D94" s="338"/>
      <c r="E94" s="338"/>
      <c r="F94" s="338"/>
      <c r="G94" s="338"/>
    </row>
    <row r="95" spans="1:7" ht="18.75" customHeight="1" x14ac:dyDescent="0.35">
      <c r="A95" s="61"/>
      <c r="B95" s="338"/>
      <c r="C95" s="338"/>
      <c r="D95" s="338"/>
      <c r="E95" s="338"/>
      <c r="F95" s="338"/>
      <c r="G95" s="338"/>
    </row>
    <row r="96" spans="1:7" ht="18.75" customHeight="1" x14ac:dyDescent="0.35">
      <c r="A96" s="333" t="s">
        <v>755</v>
      </c>
      <c r="B96" s="338"/>
      <c r="C96" s="338"/>
      <c r="D96" s="338"/>
      <c r="E96" s="338"/>
      <c r="F96" s="338"/>
      <c r="G96" s="338"/>
    </row>
    <row r="97" spans="1:7" ht="18.75" customHeight="1" x14ac:dyDescent="0.35">
      <c r="A97" s="61"/>
      <c r="B97" s="338"/>
      <c r="C97" s="338"/>
      <c r="D97" s="338"/>
      <c r="E97" s="338"/>
      <c r="F97" s="338"/>
      <c r="G97" s="338"/>
    </row>
    <row r="98" spans="1:7" ht="18.75" customHeight="1" x14ac:dyDescent="0.35">
      <c r="A98" s="338"/>
      <c r="B98" s="338"/>
      <c r="C98" s="338"/>
      <c r="D98" s="341" t="s">
        <v>585</v>
      </c>
      <c r="E98" s="338"/>
      <c r="F98" s="338"/>
      <c r="G98" s="338"/>
    </row>
    <row r="99" spans="1:7" ht="18.75" customHeight="1" x14ac:dyDescent="0.35">
      <c r="A99" s="61"/>
      <c r="B99" s="338"/>
      <c r="C99" s="338"/>
      <c r="D99" s="338"/>
      <c r="E99" s="338"/>
      <c r="F99" s="338"/>
      <c r="G99" s="338"/>
    </row>
    <row r="100" spans="1:7" ht="18.75" customHeight="1" x14ac:dyDescent="0.35">
      <c r="A100" s="333" t="s">
        <v>756</v>
      </c>
      <c r="B100" s="338"/>
      <c r="C100" s="338"/>
      <c r="D100" s="338"/>
      <c r="E100" s="338"/>
      <c r="F100" s="338"/>
      <c r="G100" s="338"/>
    </row>
    <row r="101" spans="1:7" ht="18.75" customHeight="1" x14ac:dyDescent="0.35">
      <c r="A101" s="329"/>
      <c r="B101" s="61"/>
      <c r="C101" s="61"/>
      <c r="D101" s="61"/>
      <c r="E101" s="61"/>
      <c r="F101" s="61"/>
      <c r="G101" s="61"/>
    </row>
    <row r="102" spans="1:7" ht="18.75" customHeight="1" x14ac:dyDescent="0.3">
      <c r="A102" s="323"/>
      <c r="B102" s="61"/>
      <c r="C102" s="61"/>
      <c r="D102" s="61"/>
      <c r="E102" s="61"/>
      <c r="F102" s="61"/>
      <c r="G102" s="61"/>
    </row>
    <row r="103" spans="1:7" ht="18" x14ac:dyDescent="0.3">
      <c r="A103" s="323"/>
      <c r="B103" s="61"/>
      <c r="C103" s="61"/>
      <c r="D103" s="61"/>
      <c r="E103" s="61"/>
      <c r="F103" s="61"/>
      <c r="G103" s="61"/>
    </row>
    <row r="104" spans="1:7" x14ac:dyDescent="0.3">
      <c r="A104" s="324"/>
      <c r="B104" s="324"/>
      <c r="C104" s="324"/>
      <c r="D104" s="324"/>
      <c r="E104" s="324"/>
      <c r="F104" s="324"/>
      <c r="G104" s="324"/>
    </row>
    <row r="105" spans="1:7" x14ac:dyDescent="0.3">
      <c r="A105" s="324"/>
      <c r="B105" s="324"/>
      <c r="C105" s="324"/>
      <c r="D105" s="324"/>
      <c r="E105" s="324"/>
      <c r="F105" s="324"/>
      <c r="G105" s="324"/>
    </row>
    <row r="106" spans="1:7" x14ac:dyDescent="0.3">
      <c r="A106" s="324"/>
      <c r="B106" s="324"/>
      <c r="C106" s="324"/>
      <c r="D106" s="324"/>
      <c r="E106" s="324"/>
      <c r="F106" s="324"/>
      <c r="G106" s="324"/>
    </row>
  </sheetData>
  <sheetProtection selectLockedCells="1"/>
  <customSheetViews>
    <customSheetView guid="{0B166DB1-882B-4059-AFBD-46B33902D269}" scale="70" showPageBreaks="1" fitToPage="1" printArea="1">
      <selection activeCell="A2" sqref="A2:G2"/>
      <pageMargins left="0.7" right="0.7" top="0.75" bottom="0.75" header="0.3" footer="0.3"/>
      <pageSetup scale="36" fitToHeight="5" orientation="portrait" r:id="rId1"/>
    </customSheetView>
    <customSheetView guid="{D1D0C3C0-E294-4264-83AD-0AF2AEFBDDD1}" scale="70" fitToPage="1" topLeftCell="A67">
      <selection activeCell="A2" sqref="A2:G2"/>
      <pageMargins left="0.7" right="0.7" top="0.75" bottom="0.75" header="0.3" footer="0.3"/>
      <pageSetup scale="36" fitToHeight="5" orientation="portrait" r:id="rId2"/>
    </customSheetView>
  </customSheetViews>
  <mergeCells count="19">
    <mergeCell ref="A93:G93"/>
    <mergeCell ref="A75:G75"/>
    <mergeCell ref="A59:G59"/>
    <mergeCell ref="A57:G57"/>
    <mergeCell ref="A85:G85"/>
    <mergeCell ref="A36:G36"/>
    <mergeCell ref="A53:G53"/>
    <mergeCell ref="D48:E48"/>
    <mergeCell ref="A49:G49"/>
    <mergeCell ref="A87:G87"/>
    <mergeCell ref="A83:G83"/>
    <mergeCell ref="D9:F9"/>
    <mergeCell ref="A8:G8"/>
    <mergeCell ref="A18:G18"/>
    <mergeCell ref="A1:G1"/>
    <mergeCell ref="A2:G2"/>
    <mergeCell ref="A3:G3"/>
    <mergeCell ref="A5:G5"/>
    <mergeCell ref="A6:G6"/>
  </mergeCells>
  <hyperlinks>
    <hyperlink ref="A18" r:id="rId3" xr:uid="{00000000-0004-0000-0100-000000000000}"/>
    <hyperlink ref="A6" r:id="rId4" xr:uid="{00000000-0004-0000-0100-000001000000}"/>
    <hyperlink ref="D55" r:id="rId5" xr:uid="{00000000-0004-0000-0100-000002000000}"/>
    <hyperlink ref="A85" r:id="rId6" xr:uid="{00000000-0004-0000-0100-000003000000}"/>
    <hyperlink ref="D98" r:id="rId7" display="mailto:TitleAgencyReporting@floir.com" xr:uid="{00000000-0004-0000-0100-000004000000}"/>
    <hyperlink ref="A49" r:id="rId8" xr:uid="{00000000-0004-0000-0100-000005000000}"/>
    <hyperlink ref="A36" r:id="rId9" xr:uid="{00000000-0004-0000-0100-000006000000}"/>
  </hyperlinks>
  <pageMargins left="0.7" right="0.7" top="0.75" bottom="0.75" header="0.3" footer="0.3"/>
  <pageSetup scale="36" fitToHeight="5" orientation="portrait"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49"/>
  <sheetViews>
    <sheetView tabSelected="1" topLeftCell="D2" zoomScale="90" zoomScaleNormal="80" workbookViewId="0">
      <pane ySplit="5" topLeftCell="A7" activePane="bottomLeft" state="frozen"/>
      <selection activeCell="C2" sqref="C2"/>
      <selection pane="bottomLeft" activeCell="E128" sqref="E128"/>
    </sheetView>
  </sheetViews>
  <sheetFormatPr defaultColWidth="9.109375" defaultRowHeight="14.4" x14ac:dyDescent="0.3"/>
  <cols>
    <col min="1" max="2" width="9.44140625" style="89" hidden="1" customWidth="1"/>
    <col min="3" max="3" width="9.44140625" style="89" customWidth="1"/>
    <col min="4" max="4" width="6.6640625" style="89" customWidth="1"/>
    <col min="5" max="6" width="36.6640625" style="89" customWidth="1"/>
    <col min="7" max="7" width="10.33203125" style="89" hidden="1" customWidth="1"/>
    <col min="8" max="8" width="14.6640625" style="89" customWidth="1"/>
    <col min="9" max="9" width="10.33203125" style="89" customWidth="1"/>
    <col min="10" max="10" width="37.6640625" style="89" customWidth="1"/>
    <col min="11" max="11" width="37.44140625" style="89" customWidth="1"/>
    <col min="12" max="12" width="42.6640625" style="89" hidden="1" customWidth="1"/>
    <col min="13" max="13" width="6.6640625" style="89" hidden="1" customWidth="1"/>
    <col min="14" max="16" width="36.6640625" style="89" hidden="1" customWidth="1"/>
    <col min="17" max="17" width="19.5546875" style="89" hidden="1" customWidth="1"/>
    <col min="18" max="18" width="15.33203125" style="89" hidden="1" customWidth="1"/>
    <col min="19" max="19" width="32.88671875" style="89" hidden="1" customWidth="1"/>
    <col min="20" max="20" width="23.6640625" style="89" hidden="1" customWidth="1"/>
    <col min="21" max="21" width="3.109375" style="89" customWidth="1"/>
    <col min="22" max="16384" width="9.109375" style="89"/>
  </cols>
  <sheetData>
    <row r="1" spans="1:20" hidden="1" x14ac:dyDescent="0.3"/>
    <row r="2" spans="1:20" ht="24" customHeight="1" x14ac:dyDescent="0.3">
      <c r="D2" s="473" t="s">
        <v>628</v>
      </c>
      <c r="E2" s="474"/>
      <c r="F2" s="474"/>
      <c r="G2" s="474"/>
      <c r="H2" s="474"/>
      <c r="I2" s="474"/>
      <c r="J2" s="474"/>
      <c r="K2" s="474"/>
      <c r="L2" s="475"/>
      <c r="N2" s="372" t="s">
        <v>846</v>
      </c>
    </row>
    <row r="3" spans="1:20" ht="24" customHeight="1" x14ac:dyDescent="0.3">
      <c r="D3" s="476"/>
      <c r="E3" s="477"/>
      <c r="F3" s="477"/>
      <c r="G3" s="477"/>
      <c r="H3" s="477"/>
      <c r="I3" s="477"/>
      <c r="J3" s="477"/>
      <c r="K3" s="477"/>
      <c r="L3" s="478"/>
      <c r="N3" s="89" t="s">
        <v>776</v>
      </c>
    </row>
    <row r="4" spans="1:20" ht="34.5" customHeight="1" x14ac:dyDescent="0.3">
      <c r="D4" s="479" t="s">
        <v>482</v>
      </c>
      <c r="E4" s="480"/>
      <c r="F4" s="491" t="s">
        <v>776</v>
      </c>
      <c r="G4" s="492"/>
      <c r="H4" s="492"/>
      <c r="I4" s="493"/>
      <c r="J4" s="72"/>
      <c r="K4" s="72"/>
      <c r="L4" s="77"/>
      <c r="N4" s="89" t="s">
        <v>845</v>
      </c>
    </row>
    <row r="5" spans="1:20" ht="15" customHeight="1" x14ac:dyDescent="0.3">
      <c r="D5" s="78"/>
      <c r="E5" s="79"/>
      <c r="F5" s="79"/>
      <c r="G5" s="79"/>
      <c r="H5" s="79"/>
      <c r="I5" s="79"/>
      <c r="J5" s="79"/>
      <c r="K5" s="79"/>
      <c r="L5" s="80"/>
      <c r="M5" s="161"/>
      <c r="N5" s="89" t="s">
        <v>583</v>
      </c>
    </row>
    <row r="6" spans="1:20" ht="49.5" customHeight="1" x14ac:dyDescent="0.3">
      <c r="D6" s="73" t="s">
        <v>475</v>
      </c>
      <c r="E6" s="73" t="s">
        <v>476</v>
      </c>
      <c r="F6" s="225" t="s">
        <v>634</v>
      </c>
      <c r="G6" s="279" t="s">
        <v>689</v>
      </c>
      <c r="H6" s="226" t="s">
        <v>633</v>
      </c>
      <c r="I6" s="90" t="s">
        <v>3</v>
      </c>
      <c r="J6" s="73" t="s">
        <v>626</v>
      </c>
      <c r="K6" s="73" t="s">
        <v>629</v>
      </c>
      <c r="L6" s="73" t="s">
        <v>626</v>
      </c>
      <c r="M6" s="161"/>
      <c r="N6" s="145" t="s">
        <v>594</v>
      </c>
      <c r="O6" s="145" t="s">
        <v>595</v>
      </c>
      <c r="P6" s="145" t="s">
        <v>583</v>
      </c>
    </row>
    <row r="7" spans="1:20" ht="231.75" customHeight="1" x14ac:dyDescent="0.35">
      <c r="A7" s="74">
        <f>IF($F$4="Single State Agent",1,IF($F$4="Multi-State Agent",2,IF($F$4="Retail Offices of Direct-Writing Underwriters",3,0)))</f>
        <v>1</v>
      </c>
      <c r="B7" s="74"/>
      <c r="C7" s="74"/>
      <c r="D7" s="272" t="s">
        <v>478</v>
      </c>
      <c r="E7" s="170"/>
      <c r="F7" s="200"/>
      <c r="G7" s="280"/>
      <c r="H7" s="200"/>
      <c r="I7" s="174" t="b">
        <v>1</v>
      </c>
      <c r="J7" s="494" t="s">
        <v>622</v>
      </c>
      <c r="K7" s="175" t="str">
        <f>IF(A7=1,N7,IF(A7=2,O7,IF(A7=3,P7,"")))</f>
        <v>No specific instructions.</v>
      </c>
      <c r="L7" s="489" t="s">
        <v>500</v>
      </c>
      <c r="M7" s="161"/>
      <c r="N7" s="206" t="s">
        <v>627</v>
      </c>
      <c r="O7" s="206" t="s">
        <v>349</v>
      </c>
      <c r="P7" s="206" t="s">
        <v>483</v>
      </c>
      <c r="Q7" s="91"/>
      <c r="R7" s="91"/>
      <c r="S7" s="91"/>
      <c r="T7" s="92"/>
    </row>
    <row r="8" spans="1:20" ht="63" customHeight="1" x14ac:dyDescent="0.35">
      <c r="A8" s="74">
        <f t="shared" ref="A8:A75" si="0">IF($F$4="Single State Agent",1,IF($F$4="Multi-State Agent",2,IF($F$4="Retail Offices of Direct-Writing Underwriters",3,0)))</f>
        <v>1</v>
      </c>
      <c r="B8" s="74">
        <v>2</v>
      </c>
      <c r="C8" s="74"/>
      <c r="D8" s="75">
        <v>1</v>
      </c>
      <c r="E8" s="75" t="s">
        <v>479</v>
      </c>
      <c r="F8" s="153"/>
      <c r="G8" s="281"/>
      <c r="H8" s="159">
        <v>2016</v>
      </c>
      <c r="I8" s="30" t="b">
        <f>IF(A8&gt;0,IF(ISBLANK(H8),FALSE,TRUE))</f>
        <v>1</v>
      </c>
      <c r="J8" s="495"/>
      <c r="K8" s="76" t="str">
        <f t="shared" ref="K8:K15" si="1">IF(A8=1,N8,IF(A8=2,O8,IF(A8=3,P8,"")))</f>
        <v>Enter the four-digit calendar year for which you are reporting (e.g., reporting in 2016 for 2015, enter 2015)</v>
      </c>
      <c r="L8" s="490"/>
      <c r="M8" s="161"/>
      <c r="N8" s="206" t="s">
        <v>814</v>
      </c>
      <c r="O8" s="206" t="s">
        <v>499</v>
      </c>
      <c r="P8" s="206" t="s">
        <v>499</v>
      </c>
      <c r="Q8" s="91"/>
      <c r="R8" s="91"/>
      <c r="S8" s="91"/>
      <c r="T8" s="160"/>
    </row>
    <row r="9" spans="1:20" ht="45" customHeight="1" x14ac:dyDescent="0.35">
      <c r="A9" s="74">
        <f t="shared" si="0"/>
        <v>1</v>
      </c>
      <c r="B9" s="74">
        <v>3</v>
      </c>
      <c r="C9" s="74"/>
      <c r="D9" s="75">
        <v>2</v>
      </c>
      <c r="E9" s="75" t="s">
        <v>480</v>
      </c>
      <c r="F9" s="355" t="s">
        <v>14</v>
      </c>
      <c r="G9" s="282"/>
      <c r="H9" s="190">
        <v>0</v>
      </c>
      <c r="I9" s="155" t="b">
        <f t="shared" ref="I9:I11" si="2">IF(A9&gt;0,IF(ISBLANK(F9),FALSE,TRUE))</f>
        <v>1</v>
      </c>
      <c r="J9" s="495"/>
      <c r="K9" s="76" t="str">
        <f t="shared" si="1"/>
        <v>Enter the state for which you are reporting (this is already provided and the cell is locked)</v>
      </c>
      <c r="L9" s="490"/>
      <c r="M9" s="161"/>
      <c r="N9" s="277" t="s">
        <v>690</v>
      </c>
      <c r="O9" s="277" t="s">
        <v>690</v>
      </c>
      <c r="P9" s="277" t="s">
        <v>690</v>
      </c>
      <c r="Q9" s="91"/>
      <c r="R9" s="91"/>
      <c r="S9" s="91"/>
      <c r="T9" s="160" t="s">
        <v>4</v>
      </c>
    </row>
    <row r="10" spans="1:20" ht="36" customHeight="1" x14ac:dyDescent="0.35">
      <c r="A10" s="74">
        <f t="shared" si="0"/>
        <v>1</v>
      </c>
      <c r="B10" s="74">
        <v>4</v>
      </c>
      <c r="C10" s="74"/>
      <c r="D10" s="75">
        <v>3</v>
      </c>
      <c r="E10" s="75" t="s">
        <v>481</v>
      </c>
      <c r="F10" s="142"/>
      <c r="G10" s="283"/>
      <c r="H10" s="189">
        <v>0</v>
      </c>
      <c r="I10" s="30" t="b">
        <f t="shared" si="2"/>
        <v>0</v>
      </c>
      <c r="J10" s="496"/>
      <c r="K10" s="76" t="str">
        <f t="shared" si="1"/>
        <v>Insert Firm name or individual agent's name</v>
      </c>
      <c r="L10" s="490"/>
      <c r="M10" s="161"/>
      <c r="N10" s="206" t="s">
        <v>72</v>
      </c>
      <c r="O10" s="206" t="s">
        <v>73</v>
      </c>
      <c r="P10" s="206" t="s">
        <v>74</v>
      </c>
      <c r="Q10" s="91"/>
      <c r="R10" s="91"/>
      <c r="S10" s="91"/>
      <c r="T10" s="12" t="s">
        <v>5</v>
      </c>
    </row>
    <row r="11" spans="1:20" ht="36" customHeight="1" x14ac:dyDescent="0.35">
      <c r="A11" s="74">
        <f t="shared" si="0"/>
        <v>1</v>
      </c>
      <c r="B11" s="74">
        <v>5</v>
      </c>
      <c r="C11" s="74"/>
      <c r="D11" s="75">
        <v>4</v>
      </c>
      <c r="E11" s="75" t="s">
        <v>815</v>
      </c>
      <c r="F11" s="142"/>
      <c r="G11" s="284"/>
      <c r="H11" s="189">
        <v>0</v>
      </c>
      <c r="I11" s="30" t="b">
        <f t="shared" si="2"/>
        <v>0</v>
      </c>
      <c r="J11" s="497"/>
      <c r="K11" s="76" t="str">
        <f t="shared" si="1"/>
        <v>If applicable, provide d/b/a name for agency or "N/A"</v>
      </c>
      <c r="L11" s="82"/>
      <c r="M11" s="161"/>
      <c r="N11" s="206" t="s">
        <v>597</v>
      </c>
      <c r="O11" s="206" t="s">
        <v>598</v>
      </c>
      <c r="P11" s="206" t="s">
        <v>596</v>
      </c>
      <c r="Q11" s="91"/>
      <c r="R11" s="91"/>
      <c r="S11" s="91"/>
      <c r="T11" s="12" t="s">
        <v>6</v>
      </c>
    </row>
    <row r="12" spans="1:20" ht="73.5" customHeight="1" x14ac:dyDescent="0.35">
      <c r="A12" s="74">
        <f t="shared" si="0"/>
        <v>1</v>
      </c>
      <c r="B12" s="74">
        <v>6</v>
      </c>
      <c r="C12" s="74"/>
      <c r="D12" s="75">
        <v>5</v>
      </c>
      <c r="E12" s="75" t="s">
        <v>584</v>
      </c>
      <c r="F12" s="148"/>
      <c r="G12" s="167"/>
      <c r="H12" s="189">
        <v>0</v>
      </c>
      <c r="I12" s="30" t="b">
        <f>IF(A12&gt;0,IF(ISBLANK(F12),FALSE,TRUE))</f>
        <v>0</v>
      </c>
      <c r="J12" s="497"/>
      <c r="K12" s="76" t="str">
        <f t="shared" si="1"/>
        <v>Enter Federal Tax ID (or SSN for individual)</v>
      </c>
      <c r="L12" s="81"/>
      <c r="M12" s="161"/>
      <c r="N12" s="206" t="s">
        <v>75</v>
      </c>
      <c r="O12" s="206" t="s">
        <v>75</v>
      </c>
      <c r="P12" s="206" t="s">
        <v>76</v>
      </c>
      <c r="Q12" s="91"/>
      <c r="R12" s="91"/>
      <c r="S12" s="91"/>
      <c r="T12" s="12" t="s">
        <v>7</v>
      </c>
    </row>
    <row r="13" spans="1:20" ht="92.25" customHeight="1" x14ac:dyDescent="0.35">
      <c r="A13" s="74">
        <f t="shared" si="0"/>
        <v>1</v>
      </c>
      <c r="B13" s="74">
        <v>7</v>
      </c>
      <c r="C13" s="74"/>
      <c r="D13" s="75">
        <v>6</v>
      </c>
      <c r="E13" s="75" t="s">
        <v>848</v>
      </c>
      <c r="F13" s="148"/>
      <c r="G13" s="168"/>
      <c r="H13" s="189">
        <v>0</v>
      </c>
      <c r="I13" s="30" t="b">
        <f>IF(A13&gt;0,IF(ISBLANK(F13),FALSE,TRUE))</f>
        <v>0</v>
      </c>
      <c r="J13" s="497"/>
      <c r="K13" s="76" t="str">
        <f t="shared" si="1"/>
        <v>If agency revenue is reported for taxes through a parent or other affiliate,  enter such organization's EIN; otherwise indicate zeroes</v>
      </c>
      <c r="L13" s="93"/>
      <c r="M13" s="161"/>
      <c r="N13" s="271" t="s">
        <v>681</v>
      </c>
      <c r="O13" s="271" t="s">
        <v>681</v>
      </c>
      <c r="P13" s="271" t="s">
        <v>682</v>
      </c>
      <c r="Q13" s="91"/>
      <c r="R13" s="91"/>
      <c r="S13" s="91"/>
      <c r="T13" s="12" t="s">
        <v>8</v>
      </c>
    </row>
    <row r="14" spans="1:20" ht="36" customHeight="1" x14ac:dyDescent="0.35">
      <c r="A14" s="74">
        <f t="shared" si="0"/>
        <v>1</v>
      </c>
      <c r="B14" s="74">
        <v>8</v>
      </c>
      <c r="C14" s="74"/>
      <c r="D14" s="75">
        <v>7</v>
      </c>
      <c r="E14" s="75" t="s">
        <v>485</v>
      </c>
      <c r="F14" s="142"/>
      <c r="G14" s="192"/>
      <c r="H14" s="189">
        <v>0</v>
      </c>
      <c r="I14" s="30" t="b">
        <f t="shared" ref="I14:I17" si="3">IF(A14&gt;0,IF(ISBLANK(F14),FALSE,TRUE))</f>
        <v>0</v>
      </c>
      <c r="J14" s="497"/>
      <c r="K14" s="83" t="str">
        <f t="shared" si="1"/>
        <v>Enter agency's license number in Florida</v>
      </c>
      <c r="L14" s="93"/>
      <c r="M14" s="161"/>
      <c r="N14" s="271" t="s">
        <v>683</v>
      </c>
      <c r="O14" s="271" t="s">
        <v>683</v>
      </c>
      <c r="P14" s="206" t="s">
        <v>350</v>
      </c>
      <c r="Q14" s="91"/>
      <c r="R14" s="91"/>
      <c r="S14" s="91"/>
      <c r="T14" s="12" t="s">
        <v>9</v>
      </c>
    </row>
    <row r="15" spans="1:20" ht="54" customHeight="1" x14ac:dyDescent="0.35">
      <c r="A15" s="74">
        <f t="shared" si="0"/>
        <v>1</v>
      </c>
      <c r="B15" s="74">
        <v>9</v>
      </c>
      <c r="C15" s="74"/>
      <c r="D15" s="75">
        <v>8</v>
      </c>
      <c r="E15" s="75" t="s">
        <v>602</v>
      </c>
      <c r="F15" s="142"/>
      <c r="G15" s="191"/>
      <c r="H15" s="189">
        <v>0</v>
      </c>
      <c r="I15" s="30" t="b">
        <f t="shared" si="3"/>
        <v>0</v>
      </c>
      <c r="J15" s="497"/>
      <c r="K15" s="481" t="str">
        <f t="shared" si="1"/>
        <v>Enter the  complete address for the agency's main office.  Each line should be completed (or enter "N/A" if the second address line is not needed).</v>
      </c>
      <c r="L15" s="93"/>
      <c r="M15" s="161"/>
      <c r="N15" s="206" t="s">
        <v>599</v>
      </c>
      <c r="O15" s="206" t="s">
        <v>600</v>
      </c>
      <c r="P15" s="206" t="s">
        <v>601</v>
      </c>
      <c r="Q15" s="91"/>
      <c r="R15" s="91"/>
      <c r="S15" s="91"/>
      <c r="T15" s="12" t="s">
        <v>10</v>
      </c>
    </row>
    <row r="16" spans="1:20" ht="36" customHeight="1" x14ac:dyDescent="0.35">
      <c r="A16" s="74">
        <f t="shared" si="0"/>
        <v>1</v>
      </c>
      <c r="B16" s="74">
        <v>10</v>
      </c>
      <c r="C16" s="74"/>
      <c r="D16" s="75">
        <v>9</v>
      </c>
      <c r="E16" s="75" t="s">
        <v>816</v>
      </c>
      <c r="F16" s="142"/>
      <c r="G16" s="191"/>
      <c r="H16" s="189">
        <v>0</v>
      </c>
      <c r="I16" s="30" t="b">
        <f t="shared" si="3"/>
        <v>0</v>
      </c>
      <c r="J16" s="497"/>
      <c r="K16" s="482"/>
      <c r="L16" s="93"/>
      <c r="M16" s="161"/>
      <c r="N16" s="206"/>
      <c r="O16" s="206"/>
      <c r="P16" s="206"/>
      <c r="R16" s="94"/>
      <c r="S16" s="94"/>
      <c r="T16" s="12" t="s">
        <v>11</v>
      </c>
    </row>
    <row r="17" spans="1:20" ht="23.25" customHeight="1" x14ac:dyDescent="0.35">
      <c r="A17" s="74">
        <f t="shared" si="0"/>
        <v>1</v>
      </c>
      <c r="B17" s="74">
        <v>11</v>
      </c>
      <c r="C17" s="74"/>
      <c r="D17" s="75">
        <v>10</v>
      </c>
      <c r="E17" s="75" t="s">
        <v>486</v>
      </c>
      <c r="F17" s="142"/>
      <c r="G17" s="191"/>
      <c r="H17" s="189">
        <v>0</v>
      </c>
      <c r="I17" s="30" t="b">
        <f t="shared" si="3"/>
        <v>0</v>
      </c>
      <c r="J17" s="497"/>
      <c r="K17" s="482"/>
      <c r="L17" s="93"/>
      <c r="M17" s="161"/>
      <c r="N17" s="206"/>
      <c r="O17" s="206"/>
      <c r="P17" s="206"/>
      <c r="R17" s="94"/>
      <c r="S17" s="94"/>
      <c r="T17" s="12" t="s">
        <v>12</v>
      </c>
    </row>
    <row r="18" spans="1:20" ht="45.75" customHeight="1" x14ac:dyDescent="0.35">
      <c r="A18" s="74">
        <f t="shared" si="0"/>
        <v>1</v>
      </c>
      <c r="B18" s="74">
        <v>12</v>
      </c>
      <c r="C18" s="74"/>
      <c r="D18" s="75">
        <v>11</v>
      </c>
      <c r="E18" s="75" t="s">
        <v>66</v>
      </c>
      <c r="F18" s="227"/>
      <c r="G18" s="193"/>
      <c r="H18" s="189">
        <v>0</v>
      </c>
      <c r="I18" s="30" t="b">
        <f t="shared" ref="I18:I28" si="4">IF(A18&gt;0,IF(ISBLANK(F18),FALSE,TRUE))</f>
        <v>0</v>
      </c>
      <c r="J18" s="497"/>
      <c r="K18" s="482"/>
      <c r="L18" s="93"/>
      <c r="M18" s="161"/>
      <c r="N18" s="206"/>
      <c r="O18" s="206"/>
      <c r="P18" s="206"/>
      <c r="Q18" s="94"/>
      <c r="R18" s="94"/>
      <c r="S18" s="94"/>
      <c r="T18" s="12" t="s">
        <v>13</v>
      </c>
    </row>
    <row r="19" spans="1:20" ht="23.25" customHeight="1" x14ac:dyDescent="0.35">
      <c r="A19" s="74">
        <f t="shared" si="0"/>
        <v>1</v>
      </c>
      <c r="B19" s="74">
        <v>13</v>
      </c>
      <c r="C19" s="74"/>
      <c r="D19" s="75">
        <v>12</v>
      </c>
      <c r="E19" s="75" t="s">
        <v>487</v>
      </c>
      <c r="F19" s="149"/>
      <c r="G19" s="193"/>
      <c r="H19" s="189">
        <v>0</v>
      </c>
      <c r="I19" s="30" t="b">
        <f t="shared" si="4"/>
        <v>0</v>
      </c>
      <c r="J19" s="497"/>
      <c r="K19" s="483"/>
      <c r="L19" s="93"/>
      <c r="M19" s="161"/>
      <c r="N19" s="206"/>
      <c r="O19" s="206"/>
      <c r="P19" s="206"/>
      <c r="Q19" s="94"/>
      <c r="R19" s="94"/>
      <c r="S19" s="94"/>
      <c r="T19" s="12" t="s">
        <v>14</v>
      </c>
    </row>
    <row r="20" spans="1:20" ht="30" customHeight="1" x14ac:dyDescent="0.35">
      <c r="A20" s="74">
        <f t="shared" si="0"/>
        <v>1</v>
      </c>
      <c r="B20" s="74">
        <v>14</v>
      </c>
      <c r="C20" s="74"/>
      <c r="D20" s="75">
        <v>13</v>
      </c>
      <c r="E20" s="75" t="s">
        <v>488</v>
      </c>
      <c r="F20" s="142"/>
      <c r="G20" s="191"/>
      <c r="H20" s="189">
        <v>0</v>
      </c>
      <c r="I20" s="30" t="b">
        <f t="shared" si="4"/>
        <v>0</v>
      </c>
      <c r="J20" s="497"/>
      <c r="K20" s="76" t="str">
        <f>IF(A20=1,N20,IF(A20=2,O20,IF(A20=3,P20,"")))</f>
        <v>Enter  First, Middle Initial and Last name of person responsible for completing this report</v>
      </c>
      <c r="L20" s="93"/>
      <c r="M20" s="161"/>
      <c r="N20" s="206" t="s">
        <v>77</v>
      </c>
      <c r="O20" s="206" t="s">
        <v>77</v>
      </c>
      <c r="P20" s="206" t="s">
        <v>77</v>
      </c>
      <c r="Q20" s="91"/>
      <c r="R20" s="91"/>
      <c r="S20" s="91"/>
      <c r="T20" s="12" t="s">
        <v>15</v>
      </c>
    </row>
    <row r="21" spans="1:20" ht="30" customHeight="1" x14ac:dyDescent="0.35">
      <c r="A21" s="74">
        <f t="shared" si="0"/>
        <v>1</v>
      </c>
      <c r="B21" s="74">
        <v>15</v>
      </c>
      <c r="C21" s="74"/>
      <c r="D21" s="75">
        <v>14</v>
      </c>
      <c r="E21" s="75" t="s">
        <v>489</v>
      </c>
      <c r="F21" s="146"/>
      <c r="G21" s="194"/>
      <c r="H21" s="189">
        <v>0</v>
      </c>
      <c r="I21" s="30" t="b">
        <f t="shared" si="4"/>
        <v>0</v>
      </c>
      <c r="J21" s="497"/>
      <c r="K21" s="76" t="str">
        <f>IF(A21=1,N21,IF(A21=2,O21,IF(A21=3,P21,"")))</f>
        <v>Enter Phone number of person responsible for completing this report</v>
      </c>
      <c r="L21" s="93"/>
      <c r="M21" s="161"/>
      <c r="N21" s="206" t="s">
        <v>78</v>
      </c>
      <c r="O21" s="206" t="s">
        <v>78</v>
      </c>
      <c r="P21" s="206" t="s">
        <v>78</v>
      </c>
      <c r="Q21" s="91"/>
      <c r="R21" s="91"/>
      <c r="S21" s="91"/>
      <c r="T21" s="12" t="s">
        <v>16</v>
      </c>
    </row>
    <row r="22" spans="1:20" ht="30" customHeight="1" x14ac:dyDescent="0.35">
      <c r="A22" s="74">
        <f t="shared" si="0"/>
        <v>1</v>
      </c>
      <c r="B22" s="74">
        <v>16</v>
      </c>
      <c r="C22" s="74"/>
      <c r="D22" s="75">
        <v>15</v>
      </c>
      <c r="E22" s="75" t="s">
        <v>490</v>
      </c>
      <c r="F22" s="147"/>
      <c r="G22" s="195"/>
      <c r="H22" s="188">
        <v>0</v>
      </c>
      <c r="I22" s="30" t="b">
        <f t="shared" si="4"/>
        <v>0</v>
      </c>
      <c r="J22" s="498"/>
      <c r="K22" s="76" t="str">
        <f>IF(A22=1,N22,IF(A22=2,O22,IF(A22=3,P22,"")))</f>
        <v>Enter E-mail address of person responsible for completing this report</v>
      </c>
      <c r="L22" s="93"/>
      <c r="M22" s="161"/>
      <c r="N22" s="206" t="s">
        <v>79</v>
      </c>
      <c r="O22" s="206" t="s">
        <v>79</v>
      </c>
      <c r="P22" s="206" t="s">
        <v>79</v>
      </c>
      <c r="Q22" s="91"/>
      <c r="R22" s="91"/>
      <c r="S22" s="91"/>
      <c r="T22" s="12" t="s">
        <v>17</v>
      </c>
    </row>
    <row r="23" spans="1:20" ht="27.75" customHeight="1" x14ac:dyDescent="0.35">
      <c r="A23" s="74">
        <f t="shared" si="0"/>
        <v>1</v>
      </c>
      <c r="B23" s="74">
        <v>17</v>
      </c>
      <c r="C23" s="74"/>
      <c r="D23" s="169"/>
      <c r="E23" s="170" t="s">
        <v>491</v>
      </c>
      <c r="F23" s="171"/>
      <c r="G23" s="171"/>
      <c r="H23" s="184">
        <v>0</v>
      </c>
      <c r="I23" s="174" t="b">
        <v>1</v>
      </c>
      <c r="J23" s="499" t="s">
        <v>804</v>
      </c>
      <c r="K23" s="500"/>
      <c r="L23" s="173"/>
      <c r="M23" s="161"/>
      <c r="N23" s="206"/>
      <c r="O23" s="206"/>
      <c r="P23" s="206"/>
      <c r="Q23" s="91"/>
      <c r="R23" s="91"/>
      <c r="S23" s="91"/>
      <c r="T23" s="356" t="s">
        <v>774</v>
      </c>
    </row>
    <row r="24" spans="1:20" ht="41.4" x14ac:dyDescent="0.35">
      <c r="A24" s="74">
        <f t="shared" si="0"/>
        <v>1</v>
      </c>
      <c r="B24" s="74">
        <v>18</v>
      </c>
      <c r="C24" s="74"/>
      <c r="D24" s="75">
        <v>16</v>
      </c>
      <c r="E24" s="75" t="s">
        <v>492</v>
      </c>
      <c r="F24" s="142"/>
      <c r="G24" s="192"/>
      <c r="H24" s="190">
        <v>0</v>
      </c>
      <c r="I24" s="30" t="b">
        <f>IF(A24&lt;&gt;3,IF(F24="Yes",IF(F25="No",IF(F27="No",TRUE,FALSE)),IF(F24="No",IF(F25="Yes",IF(F27="No",TRUE,FALSE),IF(F25="No",IF(F27="Yes",TRUE,FALSE))))),IF(F24="Yes",FALSE,TRUE))</f>
        <v>0</v>
      </c>
      <c r="J24" s="95" t="s">
        <v>797</v>
      </c>
      <c r="K24" s="481" t="str">
        <f>IF($A24=1,$N24,IF($A24=2,$O24,IF($A24=3,$P24,"")))</f>
        <v xml:space="preserve">Indicate whether the agency or reporting individual is (16) independent (not owned or affiliated with an underwriter) or (17) underwriter affiliated (owned in whole or in part by an underwriter or co-owned in a holding company but not a direct branch operation). Check only one box.
</v>
      </c>
      <c r="L24" s="95" t="s">
        <v>504</v>
      </c>
      <c r="M24" s="161"/>
      <c r="N24" s="487" t="s">
        <v>351</v>
      </c>
      <c r="O24" s="487" t="s">
        <v>352</v>
      </c>
      <c r="P24" s="487" t="s">
        <v>80</v>
      </c>
      <c r="Q24" s="96"/>
      <c r="R24" s="96"/>
      <c r="S24" s="96"/>
      <c r="T24" s="12" t="s">
        <v>18</v>
      </c>
    </row>
    <row r="25" spans="1:20" ht="32.4" x14ac:dyDescent="0.35">
      <c r="A25" s="74">
        <f t="shared" si="0"/>
        <v>1</v>
      </c>
      <c r="B25" s="74">
        <v>19</v>
      </c>
      <c r="C25" s="74"/>
      <c r="D25" s="75">
        <v>17</v>
      </c>
      <c r="E25" s="75" t="s">
        <v>493</v>
      </c>
      <c r="F25" s="142"/>
      <c r="G25" s="191"/>
      <c r="H25" s="189">
        <v>0</v>
      </c>
      <c r="I25" s="30" t="b">
        <f>IF(A25&lt;&gt;3,IF(F25="Yes",IF(F24="No",IF(F27="No",TRUE,FALSE)),IF(F25="No",IF(F24="Yes",IF(F27="No",TRUE,FALSE),IF(F24="No",IF(F27="Yes",TRUE,FALSE))))),IF(F25="Yes",FALSE,TRUE))</f>
        <v>0</v>
      </c>
      <c r="J25" s="97" t="s">
        <v>503</v>
      </c>
      <c r="K25" s="482"/>
      <c r="L25" s="97" t="s">
        <v>503</v>
      </c>
      <c r="M25" s="161"/>
      <c r="N25" s="488"/>
      <c r="O25" s="488"/>
      <c r="P25" s="488"/>
      <c r="Q25" s="91"/>
      <c r="R25" s="91"/>
      <c r="S25" s="91"/>
      <c r="T25" s="12" t="s">
        <v>19</v>
      </c>
    </row>
    <row r="26" spans="1:20" ht="44.25" customHeight="1" x14ac:dyDescent="0.35">
      <c r="A26" s="74">
        <f t="shared" si="0"/>
        <v>1</v>
      </c>
      <c r="B26" s="74">
        <v>20</v>
      </c>
      <c r="C26" s="74"/>
      <c r="D26" s="75">
        <v>18</v>
      </c>
      <c r="E26" s="75" t="s">
        <v>494</v>
      </c>
      <c r="F26" s="201" t="str">
        <f>IF((A26=3),"Yes","No")</f>
        <v>No</v>
      </c>
      <c r="G26" s="191"/>
      <c r="H26" s="189">
        <v>0</v>
      </c>
      <c r="I26" s="30" t="b">
        <f t="shared" si="4"/>
        <v>1</v>
      </c>
      <c r="J26" s="97" t="s">
        <v>353</v>
      </c>
      <c r="K26" s="483"/>
      <c r="L26" s="97" t="s">
        <v>353</v>
      </c>
      <c r="M26" s="161"/>
      <c r="N26" s="488"/>
      <c r="O26" s="488"/>
      <c r="P26" s="488"/>
      <c r="Q26" s="91"/>
      <c r="R26" s="91"/>
      <c r="S26" s="91"/>
      <c r="T26" s="12" t="s">
        <v>20</v>
      </c>
    </row>
    <row r="27" spans="1:20" ht="228" customHeight="1" x14ac:dyDescent="0.35">
      <c r="A27" s="74">
        <f t="shared" si="0"/>
        <v>1</v>
      </c>
      <c r="B27" s="74">
        <v>21</v>
      </c>
      <c r="C27" s="74"/>
      <c r="D27" s="75">
        <v>19</v>
      </c>
      <c r="E27" s="204" t="s">
        <v>686</v>
      </c>
      <c r="F27" s="142"/>
      <c r="G27" s="191"/>
      <c r="H27" s="189">
        <v>0</v>
      </c>
      <c r="I27" s="30" t="b">
        <f>IF(A27&lt;&gt;3,IF(F27="Yes",IF(F24="No",IF(F25="No",TRUE,FALSE)),IF(F27="No",IF(F24="Yes",IF(F25="No",TRUE,FALSE),IF(F24="No",IF(F25="Yes",TRUE,FALSE))))),IF(F27="Yes",FALSE,TRUE))</f>
        <v>0</v>
      </c>
      <c r="J27" s="97" t="s">
        <v>502</v>
      </c>
      <c r="K27" s="76" t="str">
        <f>IF(A27=1,N27,IF(A27=2,O27,IF(A27=3,P27,"")))</f>
        <v>If agency is an affiliated business arrangement (common ownership with real estate brokerage, mortgage brokerage, or other referrer) enter "Y" and provide affiliated business names on Schedule A. Otherwise enter "N".</v>
      </c>
      <c r="L27" s="97" t="s">
        <v>502</v>
      </c>
      <c r="M27" s="161"/>
      <c r="N27" s="205" t="s">
        <v>354</v>
      </c>
      <c r="O27" s="206" t="s">
        <v>354</v>
      </c>
      <c r="P27" s="206" t="s">
        <v>355</v>
      </c>
      <c r="Q27" s="91"/>
      <c r="R27" s="91"/>
      <c r="S27" s="91"/>
      <c r="T27" s="12" t="s">
        <v>21</v>
      </c>
    </row>
    <row r="28" spans="1:20" ht="105.75" customHeight="1" x14ac:dyDescent="0.35">
      <c r="A28" s="74">
        <f t="shared" si="0"/>
        <v>1</v>
      </c>
      <c r="B28" s="74">
        <v>22</v>
      </c>
      <c r="C28" s="74"/>
      <c r="D28" s="75">
        <v>20</v>
      </c>
      <c r="E28" s="75" t="s">
        <v>495</v>
      </c>
      <c r="F28" s="142"/>
      <c r="G28" s="191"/>
      <c r="H28" s="189">
        <v>0</v>
      </c>
      <c r="I28" s="30" t="b">
        <f t="shared" si="4"/>
        <v>0</v>
      </c>
      <c r="J28" s="103" t="s">
        <v>684</v>
      </c>
      <c r="K28" s="76" t="str">
        <f t="shared" ref="K28:K32" si="5">IF(A28=1,N28,IF(A28=2,O28,IF(A28=3,P28,"")))</f>
        <v xml:space="preserve"> </v>
      </c>
      <c r="L28" s="100"/>
      <c r="M28" s="161"/>
      <c r="N28" s="270" t="s">
        <v>68</v>
      </c>
      <c r="O28" s="270" t="s">
        <v>68</v>
      </c>
      <c r="P28" s="270" t="s">
        <v>68</v>
      </c>
      <c r="Q28" s="270" t="s">
        <v>81</v>
      </c>
      <c r="R28" s="99" t="s">
        <v>81</v>
      </c>
      <c r="S28" s="99" t="s">
        <v>82</v>
      </c>
      <c r="T28" s="13" t="s">
        <v>22</v>
      </c>
    </row>
    <row r="29" spans="1:20" ht="48" customHeight="1" x14ac:dyDescent="0.35">
      <c r="A29" s="74">
        <f t="shared" si="0"/>
        <v>1</v>
      </c>
      <c r="B29" s="74">
        <v>23</v>
      </c>
      <c r="C29" s="74"/>
      <c r="D29" s="75">
        <v>21</v>
      </c>
      <c r="E29" s="75" t="s">
        <v>496</v>
      </c>
      <c r="F29" s="162"/>
      <c r="G29" s="196"/>
      <c r="H29" s="188">
        <v>0</v>
      </c>
      <c r="I29" s="30" t="b">
        <f>IF(F29="Florida",IF(A29&gt;0,TRUE,FALSE),IF(COUNTBLANK(F29),FALSE,IF(A29&gt;1,TRUE,FALSE)))</f>
        <v>0</v>
      </c>
      <c r="J29" s="101"/>
      <c r="K29" s="76" t="str">
        <f t="shared" si="5"/>
        <v xml:space="preserve">Enter the State of domicile or residence ('home' state) for the reporting entity or individual (use Standard State Abbreviation)
</v>
      </c>
      <c r="L29" s="101"/>
      <c r="M29" s="161"/>
      <c r="N29" s="205" t="s">
        <v>83</v>
      </c>
      <c r="O29" s="205" t="s">
        <v>84</v>
      </c>
      <c r="P29" s="205" t="s">
        <v>84</v>
      </c>
      <c r="Q29" s="96"/>
      <c r="R29" s="96"/>
      <c r="S29" s="96"/>
      <c r="T29" s="13" t="s">
        <v>23</v>
      </c>
    </row>
    <row r="30" spans="1:20" ht="80.25" customHeight="1" x14ac:dyDescent="0.35">
      <c r="A30" s="74">
        <f t="shared" si="0"/>
        <v>1</v>
      </c>
      <c r="B30" s="74">
        <v>24</v>
      </c>
      <c r="C30" s="74"/>
      <c r="D30" s="75">
        <v>22</v>
      </c>
      <c r="E30" s="75" t="s">
        <v>685</v>
      </c>
      <c r="F30" s="154"/>
      <c r="G30" s="154"/>
      <c r="H30" s="150"/>
      <c r="I30" s="357" t="b">
        <f>IF(A30=1,IF(H30=1,TRUE,FALSE),IF(A30=2,IF(H30&gt;1,TRUE,FALSE),IF(A30=3,TRUE,FALSE)))</f>
        <v>0</v>
      </c>
      <c r="J30" s="101"/>
      <c r="K30" s="76" t="str">
        <f t="shared" si="5"/>
        <v>Do not report a number for closings on locations in other states that are effectuated in Florida. Only report a number if an office is physically located in another state.</v>
      </c>
      <c r="L30" s="101"/>
      <c r="M30" s="161"/>
      <c r="N30" s="205" t="s">
        <v>85</v>
      </c>
      <c r="O30" s="206" t="s">
        <v>356</v>
      </c>
      <c r="P30" s="206" t="s">
        <v>356</v>
      </c>
      <c r="Q30" s="96"/>
      <c r="R30" s="96"/>
      <c r="S30" s="96"/>
      <c r="T30" s="13" t="s">
        <v>24</v>
      </c>
    </row>
    <row r="31" spans="1:20" ht="59.25" customHeight="1" x14ac:dyDescent="0.35">
      <c r="A31" s="74">
        <f t="shared" si="0"/>
        <v>1</v>
      </c>
      <c r="B31" s="74">
        <v>25</v>
      </c>
      <c r="C31" s="74"/>
      <c r="D31" s="75">
        <v>23</v>
      </c>
      <c r="E31" s="75" t="s">
        <v>497</v>
      </c>
      <c r="F31" s="142"/>
      <c r="G31" s="370"/>
      <c r="H31" s="187">
        <v>0</v>
      </c>
      <c r="I31" s="30" t="b">
        <f t="shared" ref="I31" si="6">IF(A31&gt;0,IF(ISBLANK(F31),FALSE,TRUE))</f>
        <v>0</v>
      </c>
      <c r="J31" s="102"/>
      <c r="K31" s="76" t="str">
        <f t="shared" si="5"/>
        <v>Check the appropriate time for range of years agency has been performing the business of title insurance in Florida.</v>
      </c>
      <c r="L31" s="102"/>
      <c r="M31" s="161"/>
      <c r="N31" s="206" t="s">
        <v>357</v>
      </c>
      <c r="O31" s="206" t="s">
        <v>357</v>
      </c>
      <c r="P31" s="206" t="s">
        <v>357</v>
      </c>
      <c r="Q31" s="96"/>
      <c r="R31" s="96"/>
      <c r="S31" s="96"/>
      <c r="T31" s="13" t="s">
        <v>25</v>
      </c>
    </row>
    <row r="32" spans="1:20" ht="123" customHeight="1" x14ac:dyDescent="0.35">
      <c r="A32" s="74">
        <f t="shared" si="0"/>
        <v>1</v>
      </c>
      <c r="B32" s="74">
        <v>26</v>
      </c>
      <c r="C32" s="74"/>
      <c r="D32" s="75">
        <v>24</v>
      </c>
      <c r="E32" s="75" t="s">
        <v>498</v>
      </c>
      <c r="F32" s="164"/>
      <c r="G32" s="164"/>
      <c r="H32" s="197"/>
      <c r="I32" s="357" t="b">
        <f>IF(A32&gt;0,IF(ISBLANK(H32),FALSE,IF(A32=1,IF(H32=1,TRUE,FALSE),IF(A32=2,IF(H32&lt;1,TRUE,FALSE),IF(A32=3,IF(H32=0,FALSE,TRUE))))))</f>
        <v>0</v>
      </c>
      <c r="J32" s="103" t="s">
        <v>86</v>
      </c>
      <c r="K32" s="76" t="str">
        <f t="shared" si="5"/>
        <v>N/A - Agencies which operate only in Florida should enter 100%</v>
      </c>
      <c r="L32" s="103" t="s">
        <v>86</v>
      </c>
      <c r="M32" s="161"/>
      <c r="N32" s="206" t="s">
        <v>358</v>
      </c>
      <c r="O32" s="206" t="s">
        <v>359</v>
      </c>
      <c r="P32" s="206" t="s">
        <v>360</v>
      </c>
      <c r="Q32" s="91"/>
      <c r="R32" s="91"/>
      <c r="S32" s="91"/>
      <c r="T32" s="13" t="s">
        <v>26</v>
      </c>
    </row>
    <row r="33" spans="1:20" ht="93" customHeight="1" x14ac:dyDescent="0.35">
      <c r="A33" s="74">
        <f t="shared" si="0"/>
        <v>1</v>
      </c>
      <c r="B33" s="74">
        <v>27</v>
      </c>
      <c r="C33" s="74"/>
      <c r="D33" s="75">
        <v>25</v>
      </c>
      <c r="E33" s="75" t="s">
        <v>920</v>
      </c>
      <c r="F33" s="166"/>
      <c r="G33" s="166"/>
      <c r="H33" s="198"/>
      <c r="I33" s="30" t="b">
        <f t="shared" ref="I33:I43" si="7">IF(A33&gt;0,IF(ISBLANK(H33),FALSE,TRUE))</f>
        <v>0</v>
      </c>
      <c r="J33" s="202"/>
      <c r="K33" s="76" t="str">
        <f>IF(A33=1,N33,IF(A33=2,O33,IF(A33=3,P33,"")))</f>
        <v>Enter the Number of underwriter appointments, contracts, or agreements the reporting entity or person has with underwriters in Florida. On Schedule A, list all underwriters included in this number.</v>
      </c>
      <c r="L33" s="102"/>
      <c r="M33" s="161"/>
      <c r="N33" s="206" t="s">
        <v>361</v>
      </c>
      <c r="O33" s="206" t="s">
        <v>361</v>
      </c>
      <c r="P33" s="206" t="s">
        <v>63</v>
      </c>
      <c r="Q33" s="91"/>
      <c r="R33" s="91"/>
      <c r="S33" s="91"/>
      <c r="T33" s="13" t="s">
        <v>27</v>
      </c>
    </row>
    <row r="34" spans="1:20" ht="93" customHeight="1" x14ac:dyDescent="0.35">
      <c r="A34" s="74">
        <f t="shared" si="0"/>
        <v>1</v>
      </c>
      <c r="B34" s="74">
        <v>28</v>
      </c>
      <c r="C34" s="74"/>
      <c r="D34" s="347"/>
      <c r="E34" s="75" t="s">
        <v>833</v>
      </c>
      <c r="F34" s="166"/>
      <c r="G34" s="166"/>
      <c r="H34" s="163"/>
      <c r="I34" s="30" t="b">
        <f t="shared" si="7"/>
        <v>0</v>
      </c>
      <c r="J34" s="484" t="s">
        <v>835</v>
      </c>
      <c r="K34" s="481" t="str">
        <f>IF(A34=1,N34,IF(A34=2,O34,IF(A34=3,P34," ")))</f>
        <v>Enter number of employees (by FTE, or Full Time Equivalent) as of the last day of the reporting period indicated.</v>
      </c>
      <c r="L34" s="484" t="s">
        <v>505</v>
      </c>
      <c r="M34" s="161"/>
      <c r="N34" s="207" t="s">
        <v>836</v>
      </c>
      <c r="O34" s="207" t="s">
        <v>837</v>
      </c>
      <c r="P34" s="207" t="s">
        <v>838</v>
      </c>
      <c r="Q34" s="104"/>
      <c r="R34" s="94"/>
      <c r="S34" s="94"/>
      <c r="T34" s="13" t="s">
        <v>28</v>
      </c>
    </row>
    <row r="35" spans="1:20" ht="72" customHeight="1" x14ac:dyDescent="0.35">
      <c r="A35" s="74">
        <f t="shared" si="0"/>
        <v>1</v>
      </c>
      <c r="B35" s="74">
        <v>29</v>
      </c>
      <c r="C35" s="74"/>
      <c r="D35" s="348"/>
      <c r="E35" s="75" t="s">
        <v>834</v>
      </c>
      <c r="F35" s="166"/>
      <c r="G35" s="166"/>
      <c r="H35" s="163"/>
      <c r="I35" s="30" t="b">
        <f t="shared" si="7"/>
        <v>0</v>
      </c>
      <c r="J35" s="485"/>
      <c r="K35" s="482"/>
      <c r="L35" s="485"/>
      <c r="M35" s="161"/>
      <c r="N35" s="206"/>
      <c r="O35" s="206"/>
      <c r="P35" s="206"/>
      <c r="Q35" s="94"/>
      <c r="R35" s="94"/>
      <c r="S35" s="94"/>
      <c r="T35" s="13" t="s">
        <v>29</v>
      </c>
    </row>
    <row r="36" spans="1:20" ht="72" customHeight="1" x14ac:dyDescent="0.35">
      <c r="A36" s="74">
        <f t="shared" si="0"/>
        <v>1</v>
      </c>
      <c r="B36" s="74">
        <v>30</v>
      </c>
      <c r="C36" s="74"/>
      <c r="D36" s="346">
        <v>26</v>
      </c>
      <c r="E36" s="75" t="s">
        <v>832</v>
      </c>
      <c r="F36" s="166"/>
      <c r="G36" s="166"/>
      <c r="H36" s="163"/>
      <c r="I36" s="30" t="b">
        <f t="shared" si="7"/>
        <v>0</v>
      </c>
      <c r="J36" s="485"/>
      <c r="K36" s="482"/>
      <c r="L36" s="485"/>
      <c r="M36" s="161"/>
      <c r="N36" s="206"/>
      <c r="O36" s="206"/>
      <c r="P36" s="206"/>
      <c r="Q36" s="94"/>
      <c r="R36" s="94"/>
      <c r="S36" s="94"/>
      <c r="T36" s="13" t="s">
        <v>30</v>
      </c>
    </row>
    <row r="37" spans="1:20" ht="72" customHeight="1" x14ac:dyDescent="0.35">
      <c r="A37" s="74">
        <f t="shared" si="0"/>
        <v>1</v>
      </c>
      <c r="B37" s="74">
        <v>31</v>
      </c>
      <c r="C37" s="74"/>
      <c r="D37" s="348"/>
      <c r="E37" s="75" t="s">
        <v>831</v>
      </c>
      <c r="F37" s="166"/>
      <c r="G37" s="166"/>
      <c r="H37" s="163"/>
      <c r="I37" s="30" t="b">
        <f t="shared" si="7"/>
        <v>0</v>
      </c>
      <c r="J37" s="486"/>
      <c r="K37" s="483"/>
      <c r="L37" s="486"/>
      <c r="M37" s="161"/>
      <c r="N37" s="206"/>
      <c r="O37" s="206"/>
      <c r="P37" s="206"/>
      <c r="Q37" s="94"/>
      <c r="R37" s="94"/>
      <c r="S37" s="94"/>
      <c r="T37" s="13" t="s">
        <v>31</v>
      </c>
    </row>
    <row r="38" spans="1:20" ht="84" customHeight="1" x14ac:dyDescent="0.35">
      <c r="A38" s="74">
        <f t="shared" si="0"/>
        <v>1</v>
      </c>
      <c r="B38" s="74">
        <v>32</v>
      </c>
      <c r="C38" s="74"/>
      <c r="D38" s="349"/>
      <c r="E38" s="75" t="s">
        <v>818</v>
      </c>
      <c r="F38" s="166"/>
      <c r="G38" s="166"/>
      <c r="H38" s="163"/>
      <c r="I38" s="30" t="b">
        <f t="shared" si="7"/>
        <v>0</v>
      </c>
      <c r="J38" s="97" t="s">
        <v>87</v>
      </c>
      <c r="K38" s="76" t="str">
        <f>IF(A38=1,N38,IF(A38=2,O38,IF(A38=3,P38,"")))</f>
        <v>N/A</v>
      </c>
      <c r="L38" s="97" t="s">
        <v>87</v>
      </c>
      <c r="M38" s="161"/>
      <c r="N38" s="205" t="s">
        <v>63</v>
      </c>
      <c r="O38" s="205" t="s">
        <v>362</v>
      </c>
      <c r="P38" s="205" t="s">
        <v>363</v>
      </c>
      <c r="Q38" s="91"/>
      <c r="R38" s="91"/>
      <c r="S38" s="91"/>
      <c r="T38" s="13" t="s">
        <v>32</v>
      </c>
    </row>
    <row r="39" spans="1:20" ht="69" customHeight="1" x14ac:dyDescent="0.35">
      <c r="A39" s="74">
        <f t="shared" si="0"/>
        <v>1</v>
      </c>
      <c r="B39" s="74">
        <v>33</v>
      </c>
      <c r="C39" s="74"/>
      <c r="D39" s="347"/>
      <c r="E39" s="204" t="s">
        <v>840</v>
      </c>
      <c r="F39" s="166"/>
      <c r="G39" s="166"/>
      <c r="H39" s="163"/>
      <c r="I39" s="30" t="b">
        <f t="shared" si="7"/>
        <v>0</v>
      </c>
      <c r="J39" s="484" t="s">
        <v>839</v>
      </c>
      <c r="K39" s="481" t="str">
        <f>IF(A39=1,N39,IF(A39=2,O39,IF(A39=3,P39,"")))</f>
        <v xml:space="preserve">Enter number of licensed employees (by FTE, or Full Time Equivalent) as of the last day of the reporting period indicated </v>
      </c>
      <c r="L39" s="484" t="s">
        <v>819</v>
      </c>
      <c r="M39" s="161"/>
      <c r="N39" s="205" t="s">
        <v>88</v>
      </c>
      <c r="O39" s="205" t="s">
        <v>364</v>
      </c>
      <c r="P39" s="205" t="s">
        <v>364</v>
      </c>
      <c r="Q39" s="105"/>
      <c r="R39" s="105"/>
      <c r="S39" s="105"/>
      <c r="T39" s="13" t="s">
        <v>33</v>
      </c>
    </row>
    <row r="40" spans="1:20" ht="48.6" x14ac:dyDescent="0.35">
      <c r="A40" s="74">
        <f t="shared" si="0"/>
        <v>1</v>
      </c>
      <c r="B40" s="74">
        <v>34</v>
      </c>
      <c r="C40" s="74"/>
      <c r="D40" s="350">
        <v>27</v>
      </c>
      <c r="E40" s="75" t="s">
        <v>841</v>
      </c>
      <c r="F40" s="166"/>
      <c r="G40" s="166"/>
      <c r="H40" s="163"/>
      <c r="I40" s="30" t="b">
        <f t="shared" si="7"/>
        <v>0</v>
      </c>
      <c r="J40" s="485"/>
      <c r="K40" s="482"/>
      <c r="L40" s="485"/>
      <c r="M40" s="161"/>
      <c r="N40" s="205"/>
      <c r="O40" s="205"/>
      <c r="P40" s="205"/>
      <c r="Q40" s="91"/>
      <c r="R40" s="91"/>
      <c r="S40" s="91"/>
      <c r="T40" s="13" t="s">
        <v>34</v>
      </c>
    </row>
    <row r="41" spans="1:20" ht="48.6" x14ac:dyDescent="0.35">
      <c r="A41" s="74">
        <f t="shared" si="0"/>
        <v>1</v>
      </c>
      <c r="B41" s="74">
        <v>35</v>
      </c>
      <c r="C41" s="74"/>
      <c r="D41" s="348"/>
      <c r="E41" s="75" t="s">
        <v>842</v>
      </c>
      <c r="F41" s="166"/>
      <c r="G41" s="166"/>
      <c r="H41" s="163"/>
      <c r="I41" s="30" t="b">
        <f t="shared" si="7"/>
        <v>0</v>
      </c>
      <c r="J41" s="485"/>
      <c r="K41" s="482"/>
      <c r="L41" s="485"/>
      <c r="M41" s="161"/>
      <c r="N41" s="205"/>
      <c r="O41" s="205"/>
      <c r="P41" s="205"/>
      <c r="Q41" s="96"/>
      <c r="R41" s="96"/>
      <c r="S41" s="96"/>
      <c r="T41" s="13" t="s">
        <v>35</v>
      </c>
    </row>
    <row r="42" spans="1:20" ht="48.6" x14ac:dyDescent="0.35">
      <c r="A42" s="74">
        <f t="shared" si="0"/>
        <v>1</v>
      </c>
      <c r="B42" s="74">
        <v>36</v>
      </c>
      <c r="C42" s="74"/>
      <c r="D42" s="349"/>
      <c r="E42" s="75" t="s">
        <v>843</v>
      </c>
      <c r="F42" s="166"/>
      <c r="G42" s="166"/>
      <c r="H42" s="163"/>
      <c r="I42" s="30" t="b">
        <f t="shared" si="7"/>
        <v>0</v>
      </c>
      <c r="J42" s="486"/>
      <c r="K42" s="483"/>
      <c r="L42" s="486"/>
      <c r="M42" s="161"/>
      <c r="N42" s="205"/>
      <c r="O42" s="205"/>
      <c r="P42" s="205"/>
      <c r="Q42" s="96"/>
      <c r="R42" s="96"/>
      <c r="S42" s="96"/>
      <c r="T42" s="14" t="s">
        <v>36</v>
      </c>
    </row>
    <row r="43" spans="1:20" ht="84" customHeight="1" x14ac:dyDescent="0.35">
      <c r="A43" s="74">
        <f t="shared" si="0"/>
        <v>1</v>
      </c>
      <c r="B43" s="74">
        <v>37</v>
      </c>
      <c r="C43" s="74"/>
      <c r="D43" s="75">
        <v>28</v>
      </c>
      <c r="E43" s="363" t="s">
        <v>623</v>
      </c>
      <c r="F43" s="166"/>
      <c r="G43" s="166"/>
      <c r="H43" s="163"/>
      <c r="I43" s="30" t="b">
        <f t="shared" si="7"/>
        <v>0</v>
      </c>
      <c r="J43" s="97" t="s">
        <v>89</v>
      </c>
      <c r="K43" s="76" t="str">
        <f>IF(A43=1,N43,IF(A43=2,O43,IF(A43=3,P43,"")))</f>
        <v>This is not applicable to Single State Agencies; Enter "0" (zero)</v>
      </c>
      <c r="L43" s="97" t="s">
        <v>89</v>
      </c>
      <c r="M43" s="161"/>
      <c r="N43" s="205" t="s">
        <v>789</v>
      </c>
      <c r="O43" s="205" t="s">
        <v>362</v>
      </c>
      <c r="P43" s="205" t="s">
        <v>363</v>
      </c>
      <c r="Q43" s="94" t="s">
        <v>501</v>
      </c>
      <c r="R43" s="94"/>
      <c r="S43" s="94"/>
      <c r="T43" s="14" t="s">
        <v>37</v>
      </c>
    </row>
    <row r="44" spans="1:20" ht="90.75" customHeight="1" x14ac:dyDescent="0.35">
      <c r="A44" s="74">
        <f t="shared" si="0"/>
        <v>1</v>
      </c>
      <c r="B44" s="74">
        <v>38</v>
      </c>
      <c r="C44" s="74"/>
      <c r="D44" s="75">
        <v>29</v>
      </c>
      <c r="E44" s="471" t="s">
        <v>918</v>
      </c>
      <c r="F44" s="472"/>
      <c r="G44" s="287"/>
      <c r="H44" s="366">
        <f>MAX(H39:H42)+H43</f>
        <v>0</v>
      </c>
      <c r="I44" s="364" t="s">
        <v>508</v>
      </c>
      <c r="J44" s="97" t="s">
        <v>805</v>
      </c>
      <c r="K44" s="76" t="str">
        <f>IF(A44=1,N44,IF(A44=2,O44,IF(A44=3,P44,"")))</f>
        <v>List licensed employees accounted for in Lines 27 and 28.  Include in this count all employees encompassing any part of the reporting calendar year.  Enter names of each on Schedule A</v>
      </c>
      <c r="L44" s="97" t="s">
        <v>805</v>
      </c>
      <c r="M44" s="161"/>
      <c r="N44" s="207" t="s">
        <v>637</v>
      </c>
      <c r="O44" s="207" t="s">
        <v>636</v>
      </c>
      <c r="P44" s="207" t="s">
        <v>636</v>
      </c>
      <c r="Q44" s="91"/>
      <c r="R44" s="91"/>
      <c r="S44" s="91"/>
      <c r="T44" s="14" t="s">
        <v>38</v>
      </c>
    </row>
    <row r="45" spans="1:20" ht="25.8" x14ac:dyDescent="0.35">
      <c r="A45" s="74">
        <f t="shared" si="0"/>
        <v>1</v>
      </c>
      <c r="B45" s="74">
        <v>39</v>
      </c>
      <c r="C45" s="74"/>
      <c r="D45" s="169"/>
      <c r="E45" s="170" t="s">
        <v>506</v>
      </c>
      <c r="F45" s="171"/>
      <c r="G45" s="176"/>
      <c r="H45" s="286">
        <v>0</v>
      </c>
      <c r="I45" s="174" t="b">
        <v>1</v>
      </c>
      <c r="J45" s="172"/>
      <c r="K45" s="173"/>
      <c r="L45" s="173"/>
      <c r="M45" s="161"/>
      <c r="N45" s="205"/>
      <c r="O45" s="205"/>
      <c r="P45" s="205"/>
      <c r="Q45" s="91"/>
      <c r="R45" s="91"/>
      <c r="S45" s="91"/>
      <c r="T45" s="14" t="s">
        <v>39</v>
      </c>
    </row>
    <row r="46" spans="1:20" ht="64.8" x14ac:dyDescent="0.35">
      <c r="A46" s="74">
        <f t="shared" si="0"/>
        <v>1</v>
      </c>
      <c r="B46" s="74">
        <v>40</v>
      </c>
      <c r="C46" s="74"/>
      <c r="D46" s="75">
        <v>30</v>
      </c>
      <c r="E46" s="84" t="s">
        <v>864</v>
      </c>
      <c r="F46" s="164"/>
      <c r="G46" s="164"/>
      <c r="H46" s="151"/>
      <c r="I46" s="30" t="b">
        <f>IF(A46&gt;0,IF(ISBLANK(H46),FALSE,TRUE))</f>
        <v>0</v>
      </c>
      <c r="J46" s="100"/>
      <c r="K46" s="76" t="str">
        <f t="shared" ref="K46:K65" si="8">IF(A46=1,N46,IF(A46=2,O46,IF(A46=3,P46,"")))</f>
        <v>Enter total number of title insurance orders for title commitments/policies opened in reporting period.</v>
      </c>
      <c r="L46" s="100"/>
      <c r="M46" s="161"/>
      <c r="N46" s="208" t="s">
        <v>90</v>
      </c>
      <c r="O46" s="208" t="s">
        <v>365</v>
      </c>
      <c r="P46" s="208" t="s">
        <v>366</v>
      </c>
      <c r="Q46" s="107"/>
      <c r="R46" s="107"/>
      <c r="S46" s="107"/>
      <c r="T46" s="14" t="s">
        <v>40</v>
      </c>
    </row>
    <row r="47" spans="1:20" ht="81" x14ac:dyDescent="0.35">
      <c r="A47" s="74">
        <f t="shared" si="0"/>
        <v>1</v>
      </c>
      <c r="B47" s="74">
        <v>41</v>
      </c>
      <c r="C47" s="74"/>
      <c r="D47" s="75">
        <v>31</v>
      </c>
      <c r="E47" s="84" t="s">
        <v>901</v>
      </c>
      <c r="F47" s="165"/>
      <c r="G47" s="165"/>
      <c r="H47" s="151"/>
      <c r="I47" s="30" t="b">
        <f>IF(A47&gt;0,IF(ISBLANK(H47),FALSE,TRUE))</f>
        <v>0</v>
      </c>
      <c r="J47" s="102"/>
      <c r="K47" s="76" t="str">
        <f t="shared" si="8"/>
        <v>Enter total number of orders completed in reporting period, including orders for which no policy was issued but for which a policy was originally intended to be issued.</v>
      </c>
      <c r="L47" s="102"/>
      <c r="M47" s="161"/>
      <c r="N47" s="209" t="s">
        <v>91</v>
      </c>
      <c r="O47" s="209" t="s">
        <v>367</v>
      </c>
      <c r="P47" s="209" t="s">
        <v>368</v>
      </c>
      <c r="Q47" s="107"/>
      <c r="R47" s="107"/>
      <c r="S47" s="107"/>
      <c r="T47" s="14" t="s">
        <v>41</v>
      </c>
    </row>
    <row r="48" spans="1:20" ht="99" customHeight="1" x14ac:dyDescent="0.35">
      <c r="A48" s="74">
        <f t="shared" si="0"/>
        <v>1</v>
      </c>
      <c r="B48" s="74">
        <v>42</v>
      </c>
      <c r="C48" s="74"/>
      <c r="D48" s="347"/>
      <c r="E48" s="471" t="s">
        <v>923</v>
      </c>
      <c r="F48" s="472"/>
      <c r="G48" s="503">
        <f>IF($H49+$H50&gt;0,$H49+$H50,0)</f>
        <v>0</v>
      </c>
      <c r="H48" s="504"/>
      <c r="I48" s="364" t="s">
        <v>508</v>
      </c>
      <c r="J48" s="97" t="s">
        <v>509</v>
      </c>
      <c r="K48" s="76" t="str">
        <f t="shared" si="8"/>
        <v xml:space="preserve">Enter total number of title insurance policies issued in reporting period. All policies insuring title to real property must also be classified as either residential or non-residential below.  </v>
      </c>
      <c r="L48" s="97" t="s">
        <v>509</v>
      </c>
      <c r="M48" s="161"/>
      <c r="N48" s="209" t="s">
        <v>92</v>
      </c>
      <c r="O48" s="209" t="s">
        <v>369</v>
      </c>
      <c r="P48" s="209" t="s">
        <v>369</v>
      </c>
      <c r="Q48" s="107"/>
      <c r="R48" s="107"/>
      <c r="S48" s="107"/>
      <c r="T48" s="14" t="s">
        <v>42</v>
      </c>
    </row>
    <row r="49" spans="1:20" s="393" customFormat="1" ht="195" customHeight="1" x14ac:dyDescent="0.35">
      <c r="A49" s="376">
        <f t="shared" si="0"/>
        <v>1</v>
      </c>
      <c r="B49" s="376">
        <v>43</v>
      </c>
      <c r="C49" s="376"/>
      <c r="D49" s="346">
        <v>32</v>
      </c>
      <c r="E49" s="84" t="s">
        <v>872</v>
      </c>
      <c r="F49" s="390"/>
      <c r="G49" s="390"/>
      <c r="H49" s="151"/>
      <c r="I49" s="30" t="b">
        <f t="shared" ref="I49:I65" si="9">IF(A49&gt;0,IF(ISBLANK(H49),FALSE,TRUE))</f>
        <v>0</v>
      </c>
      <c r="J49" s="391"/>
      <c r="K49" s="76" t="str">
        <f t="shared" si="8"/>
        <v>From line 32, enter number of policies that were classified as residential.  "Residential policies"  mean title insurance policies that insure the title to real property having a house, individual condominium unit, mobile home permanently affixed to real estate, or other dwelling unit intended principally for the occupancy of from one to four (1–4) families, but does not include multi-family structures intended for the use of 5+ families, undeveloped lots, or real estate intended principally for business, commercial, industrial, religious, educational or agricultural purposes even if some portion of the real estate is used for residential purposes.</v>
      </c>
      <c r="L49" s="391"/>
      <c r="M49" s="392"/>
      <c r="N49" s="368" t="s">
        <v>93</v>
      </c>
      <c r="O49" s="368" t="s">
        <v>93</v>
      </c>
      <c r="P49" s="368" t="s">
        <v>94</v>
      </c>
      <c r="Q49" s="107"/>
      <c r="R49" s="107"/>
      <c r="S49" s="107"/>
      <c r="T49" s="160" t="s">
        <v>43</v>
      </c>
    </row>
    <row r="50" spans="1:20" s="406" customFormat="1" ht="79.5" customHeight="1" x14ac:dyDescent="0.35">
      <c r="A50" s="394">
        <f t="shared" si="0"/>
        <v>1</v>
      </c>
      <c r="B50" s="394">
        <v>44</v>
      </c>
      <c r="C50" s="394"/>
      <c r="D50" s="395"/>
      <c r="E50" s="396" t="s">
        <v>507</v>
      </c>
      <c r="F50" s="397"/>
      <c r="G50" s="397"/>
      <c r="H50" s="398"/>
      <c r="I50" s="399" t="b">
        <f t="shared" si="9"/>
        <v>0</v>
      </c>
      <c r="J50" s="400"/>
      <c r="K50" s="401" t="str">
        <f t="shared" si="8"/>
        <v xml:space="preserve">From line 32, enter number of policies that were classified as non-residential. Non-Residential policies means title insurance policies on properties that are NOT "residential policies" as described in line 32(A) above. 
</v>
      </c>
      <c r="L50" s="400"/>
      <c r="M50" s="402"/>
      <c r="N50" s="403" t="s">
        <v>715</v>
      </c>
      <c r="O50" s="403" t="s">
        <v>714</v>
      </c>
      <c r="P50" s="403" t="s">
        <v>714</v>
      </c>
      <c r="Q50" s="404"/>
      <c r="R50" s="404"/>
      <c r="S50" s="404"/>
      <c r="T50" s="405" t="s">
        <v>44</v>
      </c>
    </row>
    <row r="51" spans="1:20" ht="77.25" customHeight="1" x14ac:dyDescent="0.35">
      <c r="A51" s="74">
        <f t="shared" si="0"/>
        <v>1</v>
      </c>
      <c r="B51" s="74">
        <v>45</v>
      </c>
      <c r="C51" s="74"/>
      <c r="D51" s="347"/>
      <c r="E51" s="84" t="s">
        <v>873</v>
      </c>
      <c r="F51" s="166"/>
      <c r="G51" s="166"/>
      <c r="H51" s="151"/>
      <c r="I51" s="30" t="b">
        <f t="shared" si="9"/>
        <v>0</v>
      </c>
      <c r="J51" s="484" t="s">
        <v>790</v>
      </c>
      <c r="K51" s="76" t="str">
        <f t="shared" si="8"/>
        <v xml:space="preserve">Enter the number of searches performed for parties other than reporting entity or individual (e.g., searches performed for another title entity) during the reporting period on properties in Florida </v>
      </c>
      <c r="L51" s="97" t="s">
        <v>791</v>
      </c>
      <c r="M51" s="161"/>
      <c r="N51" s="209" t="s">
        <v>370</v>
      </c>
      <c r="O51" s="209" t="s">
        <v>370</v>
      </c>
      <c r="P51" s="209" t="s">
        <v>370</v>
      </c>
      <c r="Q51" s="107"/>
      <c r="R51" s="107"/>
      <c r="S51" s="107"/>
      <c r="T51" s="14" t="s">
        <v>45</v>
      </c>
    </row>
    <row r="52" spans="1:20" ht="108" customHeight="1" x14ac:dyDescent="0.35">
      <c r="A52" s="74">
        <f t="shared" si="0"/>
        <v>1</v>
      </c>
      <c r="B52" s="74">
        <v>46</v>
      </c>
      <c r="C52" s="74"/>
      <c r="D52" s="351">
        <v>33</v>
      </c>
      <c r="E52" s="84" t="s">
        <v>820</v>
      </c>
      <c r="F52" s="166"/>
      <c r="G52" s="166"/>
      <c r="H52" s="151"/>
      <c r="I52" s="30" t="b">
        <f t="shared" si="9"/>
        <v>0</v>
      </c>
      <c r="J52" s="486"/>
      <c r="K52" s="76" t="str">
        <f t="shared" si="8"/>
        <v>Enter the number of searches purchased by the reporting entity or individual from another title entity during the reporting period for the purpose of the issuance of a title insurance policy in Florida. List the entity from which the searches are purchased in Schedule A.</v>
      </c>
      <c r="L52" s="97" t="s">
        <v>790</v>
      </c>
      <c r="M52" s="161"/>
      <c r="N52" s="209" t="s">
        <v>371</v>
      </c>
      <c r="O52" s="209" t="s">
        <v>371</v>
      </c>
      <c r="P52" s="209" t="s">
        <v>371</v>
      </c>
      <c r="Q52" s="107"/>
      <c r="R52" s="107"/>
      <c r="S52" s="107"/>
      <c r="T52" s="14" t="s">
        <v>46</v>
      </c>
    </row>
    <row r="53" spans="1:20" ht="113.4" x14ac:dyDescent="0.35">
      <c r="A53" s="74">
        <f t="shared" si="0"/>
        <v>1</v>
      </c>
      <c r="B53" s="74">
        <v>47</v>
      </c>
      <c r="C53" s="74"/>
      <c r="D53" s="347"/>
      <c r="E53" s="84" t="s">
        <v>821</v>
      </c>
      <c r="F53" s="166"/>
      <c r="G53" s="166"/>
      <c r="H53" s="151"/>
      <c r="I53" s="30" t="b">
        <f t="shared" si="9"/>
        <v>0</v>
      </c>
      <c r="J53" s="97" t="s">
        <v>822</v>
      </c>
      <c r="K53" s="76" t="str">
        <f t="shared" si="8"/>
        <v xml:space="preserve"> </v>
      </c>
      <c r="L53" s="97" t="s">
        <v>513</v>
      </c>
      <c r="M53" s="161"/>
      <c r="N53" s="209" t="s">
        <v>68</v>
      </c>
      <c r="O53" s="209" t="s">
        <v>68</v>
      </c>
      <c r="P53" s="209" t="s">
        <v>68</v>
      </c>
      <c r="Q53" s="107"/>
      <c r="R53" s="107"/>
      <c r="S53" s="107"/>
      <c r="T53" s="14" t="s">
        <v>47</v>
      </c>
    </row>
    <row r="54" spans="1:20" ht="81" x14ac:dyDescent="0.35">
      <c r="A54" s="74">
        <f t="shared" si="0"/>
        <v>1</v>
      </c>
      <c r="B54" s="74">
        <v>48</v>
      </c>
      <c r="C54" s="74"/>
      <c r="D54" s="346">
        <v>34</v>
      </c>
      <c r="E54" s="108" t="s">
        <v>865</v>
      </c>
      <c r="F54" s="166"/>
      <c r="G54" s="166"/>
      <c r="H54" s="151"/>
      <c r="I54" s="30" t="b">
        <f t="shared" si="9"/>
        <v>0</v>
      </c>
      <c r="J54" s="97" t="s">
        <v>829</v>
      </c>
      <c r="K54" s="76" t="str">
        <f t="shared" si="8"/>
        <v xml:space="preserve"> </v>
      </c>
      <c r="L54" s="97" t="s">
        <v>510</v>
      </c>
      <c r="M54" s="161"/>
      <c r="N54" s="209" t="s">
        <v>68</v>
      </c>
      <c r="O54" s="209" t="s">
        <v>68</v>
      </c>
      <c r="P54" s="209" t="s">
        <v>68</v>
      </c>
      <c r="Q54" s="109"/>
      <c r="R54" s="109"/>
      <c r="S54" s="109"/>
      <c r="T54" s="14" t="s">
        <v>48</v>
      </c>
    </row>
    <row r="55" spans="1:20" ht="129.6" x14ac:dyDescent="0.35">
      <c r="A55" s="74">
        <f t="shared" si="0"/>
        <v>1</v>
      </c>
      <c r="B55" s="74">
        <v>49</v>
      </c>
      <c r="C55" s="74"/>
      <c r="D55" s="348"/>
      <c r="E55" s="108" t="s">
        <v>902</v>
      </c>
      <c r="F55" s="166"/>
      <c r="G55" s="166"/>
      <c r="H55" s="151"/>
      <c r="I55" s="30" t="b">
        <f t="shared" si="9"/>
        <v>0</v>
      </c>
      <c r="J55" s="97" t="s">
        <v>511</v>
      </c>
      <c r="K55" s="76" t="str">
        <f t="shared" si="8"/>
        <v xml:space="preserve"> </v>
      </c>
      <c r="L55" s="97" t="s">
        <v>511</v>
      </c>
      <c r="M55" s="161"/>
      <c r="N55" s="209" t="s">
        <v>68</v>
      </c>
      <c r="O55" s="209" t="s">
        <v>68</v>
      </c>
      <c r="P55" s="209" t="s">
        <v>68</v>
      </c>
      <c r="Q55" s="107"/>
      <c r="R55" s="107"/>
      <c r="S55" s="107"/>
      <c r="T55" s="14" t="s">
        <v>49</v>
      </c>
    </row>
    <row r="56" spans="1:20" ht="64.8" x14ac:dyDescent="0.35">
      <c r="A56" s="74">
        <f t="shared" si="0"/>
        <v>1</v>
      </c>
      <c r="B56" s="74">
        <v>50</v>
      </c>
      <c r="C56" s="74"/>
      <c r="D56" s="349"/>
      <c r="E56" s="152" t="s">
        <v>867</v>
      </c>
      <c r="F56" s="166"/>
      <c r="G56" s="166"/>
      <c r="H56" s="151"/>
      <c r="I56" s="30" t="b">
        <f t="shared" si="9"/>
        <v>0</v>
      </c>
      <c r="J56" s="97" t="s">
        <v>512</v>
      </c>
      <c r="K56" s="76" t="str">
        <f t="shared" si="8"/>
        <v xml:space="preserve"> </v>
      </c>
      <c r="L56" s="97" t="s">
        <v>512</v>
      </c>
      <c r="M56" s="161"/>
      <c r="N56" s="209" t="s">
        <v>68</v>
      </c>
      <c r="O56" s="209" t="s">
        <v>68</v>
      </c>
      <c r="P56" s="209" t="s">
        <v>68</v>
      </c>
      <c r="Q56" s="107"/>
      <c r="R56" s="107"/>
      <c r="S56" s="107"/>
      <c r="T56" s="14" t="s">
        <v>50</v>
      </c>
    </row>
    <row r="57" spans="1:20" ht="64.8" x14ac:dyDescent="0.35">
      <c r="A57" s="74"/>
      <c r="B57" s="74"/>
      <c r="C57" s="378" t="s">
        <v>866</v>
      </c>
      <c r="D57" s="349"/>
      <c r="E57" s="379" t="s">
        <v>903</v>
      </c>
      <c r="F57" s="166"/>
      <c r="G57" s="166"/>
      <c r="H57" s="151"/>
      <c r="I57" s="30"/>
      <c r="J57" s="377" t="s">
        <v>512</v>
      </c>
      <c r="K57" s="76"/>
      <c r="L57" s="97"/>
      <c r="M57" s="161"/>
      <c r="N57" s="368"/>
      <c r="O57" s="368"/>
      <c r="P57" s="368"/>
      <c r="Q57" s="107"/>
      <c r="R57" s="107"/>
      <c r="S57" s="107"/>
      <c r="T57" s="14"/>
    </row>
    <row r="58" spans="1:20" ht="117" customHeight="1" x14ac:dyDescent="0.35">
      <c r="A58" s="74">
        <f t="shared" si="0"/>
        <v>1</v>
      </c>
      <c r="B58" s="74">
        <v>51</v>
      </c>
      <c r="C58" s="74"/>
      <c r="D58" s="75">
        <v>35</v>
      </c>
      <c r="E58" s="108" t="s">
        <v>868</v>
      </c>
      <c r="F58" s="166"/>
      <c r="G58" s="166"/>
      <c r="H58" s="151"/>
      <c r="I58" s="30" t="b">
        <f t="shared" si="9"/>
        <v>0</v>
      </c>
      <c r="J58" s="97" t="s">
        <v>869</v>
      </c>
      <c r="K58" s="76" t="str">
        <f t="shared" si="8"/>
        <v>Enter the number of non-insurance title products produced by reporting entity  during the  reporting period on properties in Florida.</v>
      </c>
      <c r="L58" s="97" t="s">
        <v>517</v>
      </c>
      <c r="M58" s="161"/>
      <c r="N58" s="209" t="s">
        <v>372</v>
      </c>
      <c r="O58" s="209" t="s">
        <v>373</v>
      </c>
      <c r="P58" s="209" t="s">
        <v>372</v>
      </c>
      <c r="Q58" s="107"/>
      <c r="R58" s="107"/>
      <c r="S58" s="107"/>
      <c r="T58" s="14" t="s">
        <v>51</v>
      </c>
    </row>
    <row r="59" spans="1:20" ht="108" customHeight="1" x14ac:dyDescent="0.35">
      <c r="A59" s="74">
        <f t="shared" si="0"/>
        <v>1</v>
      </c>
      <c r="B59" s="74">
        <v>52</v>
      </c>
      <c r="C59" s="74"/>
      <c r="D59" s="75">
        <v>36</v>
      </c>
      <c r="E59" s="110" t="s">
        <v>871</v>
      </c>
      <c r="F59" s="166"/>
      <c r="G59" s="166"/>
      <c r="H59" s="151"/>
      <c r="I59" s="30" t="b">
        <f t="shared" si="9"/>
        <v>0</v>
      </c>
      <c r="J59" s="111" t="s">
        <v>870</v>
      </c>
      <c r="K59" s="76" t="str">
        <f t="shared" si="8"/>
        <v>Enter total number of transactions conducted during the reporting period in Florida in which a policy was intended to be issued but was not issued for any reason.</v>
      </c>
      <c r="L59" s="111" t="s">
        <v>516</v>
      </c>
      <c r="M59" s="161"/>
      <c r="N59" s="208" t="s">
        <v>374</v>
      </c>
      <c r="O59" s="208" t="s">
        <v>374</v>
      </c>
      <c r="P59" s="208" t="s">
        <v>374</v>
      </c>
      <c r="Q59" s="107"/>
      <c r="R59" s="107"/>
      <c r="S59" s="107"/>
      <c r="T59" s="14" t="s">
        <v>52</v>
      </c>
    </row>
    <row r="60" spans="1:20" ht="83.25" customHeight="1" x14ac:dyDescent="0.35">
      <c r="A60" s="74">
        <f t="shared" si="0"/>
        <v>1</v>
      </c>
      <c r="B60" s="74">
        <v>53</v>
      </c>
      <c r="C60" s="74"/>
      <c r="D60" s="347"/>
      <c r="E60" s="471" t="s">
        <v>874</v>
      </c>
      <c r="F60" s="472"/>
      <c r="G60" s="469">
        <f>IF(SUM($H61:H64)&gt;0,SUM($H61:H64),0)</f>
        <v>0</v>
      </c>
      <c r="H60" s="470"/>
      <c r="I60" s="371" t="s">
        <v>508</v>
      </c>
      <c r="J60" s="113" t="s">
        <v>823</v>
      </c>
      <c r="K60" s="76" t="str">
        <f t="shared" si="8"/>
        <v xml:space="preserve">The number of non-sale/purchase closing transactions conducted during the reporting period in Florida.  This will not be higher than the number reported on Line 32.
</v>
      </c>
      <c r="L60" s="113" t="s">
        <v>515</v>
      </c>
      <c r="M60" s="161"/>
      <c r="N60" s="209" t="s">
        <v>824</v>
      </c>
      <c r="O60" s="368" t="s">
        <v>824</v>
      </c>
      <c r="P60" s="368" t="s">
        <v>824</v>
      </c>
      <c r="Q60" s="107"/>
      <c r="R60" s="107"/>
      <c r="S60" s="107"/>
      <c r="T60" s="14" t="s">
        <v>53</v>
      </c>
    </row>
    <row r="61" spans="1:20" ht="32.4" x14ac:dyDescent="0.35">
      <c r="A61" s="74">
        <f t="shared" si="0"/>
        <v>1</v>
      </c>
      <c r="B61" s="74">
        <v>54</v>
      </c>
      <c r="C61" s="74"/>
      <c r="D61" s="350">
        <v>37</v>
      </c>
      <c r="E61" s="112" t="s">
        <v>875</v>
      </c>
      <c r="F61" s="166"/>
      <c r="G61" s="166"/>
      <c r="H61" s="151"/>
      <c r="I61" s="30" t="b">
        <f t="shared" si="9"/>
        <v>0</v>
      </c>
      <c r="J61" s="291"/>
      <c r="K61" s="505"/>
      <c r="L61" s="100"/>
      <c r="M61" s="161"/>
      <c r="N61" s="209" t="s">
        <v>68</v>
      </c>
      <c r="O61" s="209" t="s">
        <v>68</v>
      </c>
      <c r="P61" s="209" t="s">
        <v>68</v>
      </c>
      <c r="Q61" s="107"/>
      <c r="R61" s="107"/>
      <c r="S61" s="107"/>
      <c r="T61" s="14" t="s">
        <v>54</v>
      </c>
    </row>
    <row r="62" spans="1:20" s="387" customFormat="1" ht="32.4" x14ac:dyDescent="0.35">
      <c r="A62" s="380">
        <f t="shared" si="0"/>
        <v>1</v>
      </c>
      <c r="B62" s="380">
        <v>55</v>
      </c>
      <c r="C62" s="380"/>
      <c r="D62" s="388"/>
      <c r="E62" s="407" t="s">
        <v>514</v>
      </c>
      <c r="F62" s="389"/>
      <c r="G62" s="389"/>
      <c r="H62" s="381"/>
      <c r="I62" s="382" t="b">
        <f t="shared" si="9"/>
        <v>0</v>
      </c>
      <c r="J62" s="408"/>
      <c r="K62" s="506"/>
      <c r="L62" s="409"/>
      <c r="M62" s="383"/>
      <c r="N62" s="384" t="s">
        <v>68</v>
      </c>
      <c r="O62" s="384" t="s">
        <v>68</v>
      </c>
      <c r="P62" s="384" t="s">
        <v>68</v>
      </c>
      <c r="Q62" s="385"/>
      <c r="R62" s="385"/>
      <c r="S62" s="385"/>
      <c r="T62" s="386" t="s">
        <v>55</v>
      </c>
    </row>
    <row r="63" spans="1:20" ht="32.4" x14ac:dyDescent="0.35">
      <c r="A63" s="74">
        <f t="shared" si="0"/>
        <v>1</v>
      </c>
      <c r="B63" s="74">
        <v>56</v>
      </c>
      <c r="C63" s="74"/>
      <c r="D63" s="348"/>
      <c r="E63" s="112" t="s">
        <v>876</v>
      </c>
      <c r="F63" s="166"/>
      <c r="G63" s="166"/>
      <c r="H63" s="151"/>
      <c r="I63" s="30" t="b">
        <f t="shared" si="9"/>
        <v>0</v>
      </c>
      <c r="J63" s="292"/>
      <c r="K63" s="506"/>
      <c r="L63" s="102"/>
      <c r="M63" s="161"/>
      <c r="N63" s="209" t="s">
        <v>68</v>
      </c>
      <c r="O63" s="209" t="s">
        <v>68</v>
      </c>
      <c r="P63" s="209" t="s">
        <v>68</v>
      </c>
      <c r="Q63" s="107"/>
      <c r="R63" s="107"/>
      <c r="S63" s="107"/>
      <c r="T63" s="14" t="s">
        <v>56</v>
      </c>
    </row>
    <row r="64" spans="1:20" ht="39" customHeight="1" x14ac:dyDescent="0.35">
      <c r="A64" s="74">
        <f t="shared" si="0"/>
        <v>1</v>
      </c>
      <c r="B64" s="74">
        <v>57</v>
      </c>
      <c r="C64" s="74"/>
      <c r="D64" s="285"/>
      <c r="E64" s="112" t="s">
        <v>877</v>
      </c>
      <c r="F64" s="166"/>
      <c r="G64" s="166"/>
      <c r="H64" s="151"/>
      <c r="I64" s="30" t="b">
        <f t="shared" ref="I64" si="10">IF(A64&gt;0,IF(ISBLANK(H64),FALSE,TRUE))</f>
        <v>0</v>
      </c>
      <c r="J64" s="293"/>
      <c r="K64" s="507"/>
      <c r="L64" s="102"/>
      <c r="M64" s="161"/>
      <c r="N64" s="209"/>
      <c r="O64" s="209"/>
      <c r="P64" s="209"/>
      <c r="Q64" s="107"/>
      <c r="R64" s="107"/>
      <c r="S64" s="107"/>
      <c r="T64" s="14" t="s">
        <v>57</v>
      </c>
    </row>
    <row r="65" spans="1:20" ht="63" customHeight="1" x14ac:dyDescent="0.35">
      <c r="A65" s="74">
        <f t="shared" si="0"/>
        <v>1</v>
      </c>
      <c r="B65" s="74">
        <v>58</v>
      </c>
      <c r="C65" s="74"/>
      <c r="D65" s="75">
        <v>38</v>
      </c>
      <c r="E65" s="110" t="s">
        <v>518</v>
      </c>
      <c r="F65" s="165"/>
      <c r="G65" s="165"/>
      <c r="H65" s="151"/>
      <c r="I65" s="30" t="b">
        <f t="shared" si="9"/>
        <v>0</v>
      </c>
      <c r="J65" s="114" t="s">
        <v>792</v>
      </c>
      <c r="K65" s="76" t="str">
        <f t="shared" si="8"/>
        <v xml:space="preserve">Enter total number of closing transactions completed during the reporting period.
</v>
      </c>
      <c r="L65" s="114" t="s">
        <v>95</v>
      </c>
      <c r="M65" s="161"/>
      <c r="N65" s="209" t="s">
        <v>96</v>
      </c>
      <c r="O65" s="209" t="s">
        <v>96</v>
      </c>
      <c r="P65" s="209" t="s">
        <v>96</v>
      </c>
      <c r="Q65" s="107"/>
      <c r="R65" s="107"/>
      <c r="S65" s="107"/>
      <c r="T65" s="14" t="s">
        <v>58</v>
      </c>
    </row>
    <row r="66" spans="1:20" ht="25.8" x14ac:dyDescent="0.35">
      <c r="A66" s="74">
        <f t="shared" si="0"/>
        <v>1</v>
      </c>
      <c r="B66" s="74">
        <v>59</v>
      </c>
      <c r="C66" s="74"/>
      <c r="D66" s="177"/>
      <c r="E66" s="178" t="s">
        <v>519</v>
      </c>
      <c r="F66" s="179"/>
      <c r="G66" s="179"/>
      <c r="H66" s="183">
        <v>0</v>
      </c>
      <c r="I66" s="174" t="b">
        <v>1</v>
      </c>
      <c r="J66" s="180"/>
      <c r="K66" s="173"/>
      <c r="L66" s="181"/>
      <c r="M66" s="161"/>
      <c r="N66" s="208" t="s">
        <v>68</v>
      </c>
      <c r="O66" s="208" t="s">
        <v>68</v>
      </c>
      <c r="P66" s="208" t="s">
        <v>68</v>
      </c>
      <c r="Q66" s="107"/>
      <c r="R66" s="107"/>
      <c r="S66" s="107"/>
      <c r="T66" s="14" t="s">
        <v>59</v>
      </c>
    </row>
    <row r="67" spans="1:20" ht="72" customHeight="1" x14ac:dyDescent="0.35">
      <c r="A67" s="74">
        <f t="shared" si="0"/>
        <v>1</v>
      </c>
      <c r="B67" s="74">
        <v>60</v>
      </c>
      <c r="C67" s="74"/>
      <c r="D67" s="75">
        <v>39</v>
      </c>
      <c r="E67" s="110" t="s">
        <v>641</v>
      </c>
      <c r="F67" s="164"/>
      <c r="G67" s="164"/>
      <c r="H67" s="288"/>
      <c r="I67" s="30" t="b">
        <f t="shared" ref="I67:I76" si="11">IF(A67&gt;0,IF(ISBLANK(H67),FALSE,TRUE))</f>
        <v>0</v>
      </c>
      <c r="J67" s="97" t="s">
        <v>813</v>
      </c>
      <c r="K67" s="76" t="str">
        <f t="shared" ref="K67:K77" si="12">IF(A67=1,N67,IF(A67=2,O67,IF(A67=3,P67,"")))</f>
        <v>Enter total amount of gross title insurance premium written in the reporting period for all underwriters.</v>
      </c>
      <c r="L67" s="97" t="s">
        <v>524</v>
      </c>
      <c r="M67" s="161"/>
      <c r="N67" s="209" t="s">
        <v>97</v>
      </c>
      <c r="O67" s="209" t="s">
        <v>375</v>
      </c>
      <c r="P67" s="209" t="s">
        <v>376</v>
      </c>
      <c r="Q67" s="107"/>
      <c r="R67" s="107"/>
      <c r="S67" s="107"/>
      <c r="T67" s="14" t="s">
        <v>60</v>
      </c>
    </row>
    <row r="68" spans="1:20" ht="69" customHeight="1" x14ac:dyDescent="0.35">
      <c r="A68" s="74">
        <f t="shared" si="0"/>
        <v>1</v>
      </c>
      <c r="B68" s="74">
        <v>61</v>
      </c>
      <c r="C68" s="74"/>
      <c r="D68" s="75">
        <v>40</v>
      </c>
      <c r="E68" s="110" t="s">
        <v>640</v>
      </c>
      <c r="F68" s="166"/>
      <c r="G68" s="166"/>
      <c r="H68" s="288"/>
      <c r="I68" s="30" t="b">
        <f t="shared" si="11"/>
        <v>0</v>
      </c>
      <c r="J68" s="97" t="s">
        <v>525</v>
      </c>
      <c r="K68" s="76" t="str">
        <f t="shared" si="12"/>
        <v>Amount of premium remitted to all underwriters during the reporting period for Florida.</v>
      </c>
      <c r="L68" s="97" t="s">
        <v>525</v>
      </c>
      <c r="M68" s="161"/>
      <c r="N68" s="209" t="s">
        <v>639</v>
      </c>
      <c r="O68" s="209" t="s">
        <v>639</v>
      </c>
      <c r="P68" s="208" t="s">
        <v>638</v>
      </c>
      <c r="Q68" s="115"/>
      <c r="R68" s="115"/>
      <c r="S68" s="115"/>
      <c r="T68" s="14" t="s">
        <v>61</v>
      </c>
    </row>
    <row r="69" spans="1:20" ht="182.25" customHeight="1" x14ac:dyDescent="0.35">
      <c r="A69" s="74">
        <f t="shared" si="0"/>
        <v>1</v>
      </c>
      <c r="B69" s="74">
        <v>62</v>
      </c>
      <c r="C69" s="74"/>
      <c r="D69" s="75">
        <v>41</v>
      </c>
      <c r="E69" s="110" t="s">
        <v>642</v>
      </c>
      <c r="F69" s="166"/>
      <c r="G69" s="166"/>
      <c r="H69" s="288"/>
      <c r="I69" s="30" t="b">
        <f t="shared" si="11"/>
        <v>0</v>
      </c>
      <c r="J69" s="97" t="s">
        <v>526</v>
      </c>
      <c r="K69" s="76" t="str">
        <f t="shared" si="12"/>
        <v>Amount of closing services income during the reporting period.</v>
      </c>
      <c r="L69" s="97" t="s">
        <v>526</v>
      </c>
      <c r="M69" s="161"/>
      <c r="N69" s="209" t="s">
        <v>98</v>
      </c>
      <c r="O69" s="209" t="s">
        <v>377</v>
      </c>
      <c r="P69" s="209" t="s">
        <v>377</v>
      </c>
      <c r="Q69" s="107"/>
      <c r="R69" s="107"/>
      <c r="S69" s="107"/>
      <c r="T69" s="116" t="s">
        <v>484</v>
      </c>
    </row>
    <row r="70" spans="1:20" ht="117" customHeight="1" x14ac:dyDescent="0.3">
      <c r="A70" s="74">
        <f t="shared" si="0"/>
        <v>1</v>
      </c>
      <c r="B70" s="74">
        <v>63</v>
      </c>
      <c r="C70" s="74"/>
      <c r="D70" s="75">
        <v>42</v>
      </c>
      <c r="E70" s="84" t="s">
        <v>878</v>
      </c>
      <c r="F70" s="166"/>
      <c r="G70" s="166"/>
      <c r="H70" s="288"/>
      <c r="I70" s="30" t="b">
        <f t="shared" si="11"/>
        <v>0</v>
      </c>
      <c r="J70" s="97" t="s">
        <v>527</v>
      </c>
      <c r="K70" s="76" t="str">
        <f t="shared" si="12"/>
        <v>Amount of title search income during the reporting period.</v>
      </c>
      <c r="L70" s="97" t="s">
        <v>527</v>
      </c>
      <c r="M70" s="161"/>
      <c r="N70" s="209" t="s">
        <v>99</v>
      </c>
      <c r="O70" s="209" t="s">
        <v>99</v>
      </c>
      <c r="P70" s="209" t="s">
        <v>99</v>
      </c>
      <c r="Q70" s="107"/>
      <c r="R70" s="107"/>
      <c r="S70" s="107"/>
    </row>
    <row r="71" spans="1:20" ht="57" customHeight="1" x14ac:dyDescent="0.3">
      <c r="A71" s="74">
        <f t="shared" si="0"/>
        <v>1</v>
      </c>
      <c r="B71" s="74">
        <v>64</v>
      </c>
      <c r="C71" s="74"/>
      <c r="D71" s="75">
        <v>43</v>
      </c>
      <c r="E71" s="84" t="s">
        <v>520</v>
      </c>
      <c r="F71" s="166"/>
      <c r="G71" s="166"/>
      <c r="H71" s="288"/>
      <c r="I71" s="30" t="b">
        <f t="shared" si="11"/>
        <v>0</v>
      </c>
      <c r="J71" s="111" t="s">
        <v>69</v>
      </c>
      <c r="K71" s="76" t="str">
        <f t="shared" si="12"/>
        <v>Amounts charged a 3rd party for search services should be included here.</v>
      </c>
      <c r="L71" s="111" t="s">
        <v>69</v>
      </c>
      <c r="M71" s="161"/>
      <c r="N71" s="208" t="s">
        <v>100</v>
      </c>
      <c r="O71" s="208" t="s">
        <v>100</v>
      </c>
      <c r="P71" s="208" t="s">
        <v>100</v>
      </c>
      <c r="Q71" s="107"/>
      <c r="R71" s="107"/>
      <c r="S71" s="107"/>
    </row>
    <row r="72" spans="1:20" ht="55.5" customHeight="1" x14ac:dyDescent="0.3">
      <c r="A72" s="74">
        <f t="shared" si="0"/>
        <v>1</v>
      </c>
      <c r="B72" s="74">
        <v>65</v>
      </c>
      <c r="C72" s="74"/>
      <c r="D72" s="75">
        <v>44</v>
      </c>
      <c r="E72" s="84" t="s">
        <v>521</v>
      </c>
      <c r="F72" s="166"/>
      <c r="G72" s="166"/>
      <c r="H72" s="288"/>
      <c r="I72" s="30" t="b">
        <f t="shared" si="11"/>
        <v>0</v>
      </c>
      <c r="J72" s="97" t="s">
        <v>830</v>
      </c>
      <c r="K72" s="76" t="str">
        <f t="shared" si="12"/>
        <v>Enter income received from cancelled orders (i.e. cancellation fees, charges for services already performed, etc.) during the reporting period. (and not included on lines 41 or 42)</v>
      </c>
      <c r="L72" s="97" t="s">
        <v>101</v>
      </c>
      <c r="M72" s="161"/>
      <c r="N72" s="209" t="s">
        <v>694</v>
      </c>
      <c r="O72" s="209" t="s">
        <v>694</v>
      </c>
      <c r="P72" s="209" t="s">
        <v>694</v>
      </c>
      <c r="Q72" s="107"/>
      <c r="R72" s="107"/>
      <c r="S72" s="107"/>
    </row>
    <row r="73" spans="1:20" ht="168" customHeight="1" x14ac:dyDescent="0.3">
      <c r="A73" s="74">
        <f t="shared" si="0"/>
        <v>1</v>
      </c>
      <c r="B73" s="74">
        <v>66</v>
      </c>
      <c r="C73" s="74"/>
      <c r="D73" s="75">
        <v>45</v>
      </c>
      <c r="E73" s="84" t="s">
        <v>826</v>
      </c>
      <c r="F73" s="166"/>
      <c r="G73" s="166"/>
      <c r="H73" s="288"/>
      <c r="I73" s="30" t="b">
        <f t="shared" si="11"/>
        <v>0</v>
      </c>
      <c r="J73" s="367" t="s">
        <v>825</v>
      </c>
      <c r="K73" s="76" t="str">
        <f t="shared" si="12"/>
        <v xml:space="preserve">Enter investment income during the reporting period. </v>
      </c>
      <c r="L73" s="367" t="s">
        <v>825</v>
      </c>
      <c r="M73" s="161"/>
      <c r="N73" s="209" t="s">
        <v>70</v>
      </c>
      <c r="O73" s="209" t="s">
        <v>378</v>
      </c>
      <c r="P73" s="212" t="s">
        <v>379</v>
      </c>
      <c r="Q73" s="107"/>
      <c r="R73" s="107"/>
      <c r="S73" s="107"/>
    </row>
    <row r="74" spans="1:20" ht="57" customHeight="1" x14ac:dyDescent="0.3">
      <c r="A74" s="74">
        <f t="shared" si="0"/>
        <v>1</v>
      </c>
      <c r="B74" s="74">
        <v>67</v>
      </c>
      <c r="C74" s="74"/>
      <c r="D74" s="75">
        <v>46</v>
      </c>
      <c r="E74" s="84" t="s">
        <v>522</v>
      </c>
      <c r="F74" s="166"/>
      <c r="G74" s="166"/>
      <c r="H74" s="288"/>
      <c r="I74" s="30" t="b">
        <f t="shared" si="11"/>
        <v>0</v>
      </c>
      <c r="J74" s="117" t="s">
        <v>102</v>
      </c>
      <c r="K74" s="76" t="str">
        <f t="shared" si="12"/>
        <v>Enter income from such non-title insurance products as O&amp;E reports  not more specifically reported elsewhere on this report.</v>
      </c>
      <c r="L74" s="117" t="s">
        <v>102</v>
      </c>
      <c r="M74" s="161"/>
      <c r="N74" s="208" t="s">
        <v>102</v>
      </c>
      <c r="O74" s="208" t="s">
        <v>380</v>
      </c>
      <c r="P74" s="208" t="s">
        <v>380</v>
      </c>
      <c r="Q74" s="118"/>
      <c r="R74" s="118"/>
      <c r="S74" s="118"/>
    </row>
    <row r="75" spans="1:20" ht="96.6" x14ac:dyDescent="0.3">
      <c r="A75" s="74">
        <f t="shared" si="0"/>
        <v>1</v>
      </c>
      <c r="B75" s="74">
        <v>68</v>
      </c>
      <c r="C75" s="74"/>
      <c r="D75" s="75">
        <v>47</v>
      </c>
      <c r="E75" s="84" t="s">
        <v>523</v>
      </c>
      <c r="F75" s="166"/>
      <c r="G75" s="166"/>
      <c r="H75" s="288"/>
      <c r="I75" s="30" t="b">
        <f t="shared" si="11"/>
        <v>0</v>
      </c>
      <c r="J75" s="95" t="s">
        <v>103</v>
      </c>
      <c r="K75" s="76" t="str">
        <f t="shared" si="12"/>
        <v xml:space="preserve">Enter all other income not reported above. </v>
      </c>
      <c r="L75" s="95" t="s">
        <v>103</v>
      </c>
      <c r="M75" s="161"/>
      <c r="N75" s="208" t="s">
        <v>103</v>
      </c>
      <c r="O75" s="209" t="s">
        <v>695</v>
      </c>
      <c r="P75" s="213" t="s">
        <v>726</v>
      </c>
      <c r="Q75" s="107"/>
      <c r="R75" s="107"/>
      <c r="S75" s="107"/>
    </row>
    <row r="76" spans="1:20" ht="45" customHeight="1" x14ac:dyDescent="0.3">
      <c r="A76" s="74">
        <f t="shared" ref="A76:A139" si="13">IF($F$4="Single State Agent",1,IF($F$4="Multi-State Agent",2,IF($F$4="Retail Offices of Direct-Writing Underwriters",3,0)))</f>
        <v>1</v>
      </c>
      <c r="B76" s="74">
        <v>69</v>
      </c>
      <c r="C76" s="74"/>
      <c r="D76" s="75">
        <v>48</v>
      </c>
      <c r="E76" s="84" t="s">
        <v>528</v>
      </c>
      <c r="F76" s="165"/>
      <c r="G76" s="165"/>
      <c r="H76" s="143"/>
      <c r="I76" s="30" t="b">
        <f t="shared" si="11"/>
        <v>0</v>
      </c>
      <c r="J76" s="100"/>
      <c r="K76" s="76" t="str">
        <f t="shared" si="12"/>
        <v>Enter total rebate amounts from Transaction Schedule in Schedule C</v>
      </c>
      <c r="L76" s="100"/>
      <c r="M76" s="161"/>
      <c r="N76" s="208" t="s">
        <v>697</v>
      </c>
      <c r="O76" s="208" t="s">
        <v>696</v>
      </c>
      <c r="P76" s="208" t="s">
        <v>696</v>
      </c>
      <c r="Q76" s="109"/>
      <c r="R76" s="109"/>
      <c r="S76" s="109"/>
    </row>
    <row r="77" spans="1:20" ht="52.5" customHeight="1" x14ac:dyDescent="0.3">
      <c r="A77" s="74">
        <f t="shared" si="13"/>
        <v>1</v>
      </c>
      <c r="B77" s="74">
        <v>70</v>
      </c>
      <c r="C77" s="74"/>
      <c r="D77" s="75">
        <v>49</v>
      </c>
      <c r="E77" s="471" t="s">
        <v>624</v>
      </c>
      <c r="F77" s="472"/>
      <c r="G77" s="501">
        <f>IF($H67+SUM($H69:$H75)-$H68-$H76&gt;0,$H67+SUM($H69:$H75)-$H68-$H76,0)</f>
        <v>0</v>
      </c>
      <c r="H77" s="502"/>
      <c r="I77" s="364" t="s">
        <v>508</v>
      </c>
      <c r="J77" s="102"/>
      <c r="K77" s="76" t="str">
        <f t="shared" si="12"/>
        <v>This line will automatically total lines 39 through 48.</v>
      </c>
      <c r="L77" s="102"/>
      <c r="M77" s="161"/>
      <c r="N77" s="208" t="s">
        <v>564</v>
      </c>
      <c r="O77" s="208" t="s">
        <v>564</v>
      </c>
      <c r="P77" s="208" t="s">
        <v>564</v>
      </c>
      <c r="Q77" s="107"/>
      <c r="R77" s="107"/>
      <c r="S77" s="107"/>
    </row>
    <row r="78" spans="1:20" ht="25.8" x14ac:dyDescent="0.3">
      <c r="A78" s="74">
        <f t="shared" si="13"/>
        <v>1</v>
      </c>
      <c r="B78" s="74">
        <v>71</v>
      </c>
      <c r="C78" s="74"/>
      <c r="D78" s="177"/>
      <c r="E78" s="178" t="s">
        <v>529</v>
      </c>
      <c r="F78" s="179"/>
      <c r="G78" s="179"/>
      <c r="H78" s="182">
        <v>0</v>
      </c>
      <c r="I78" s="174" t="b">
        <v>1</v>
      </c>
      <c r="J78" s="180"/>
      <c r="K78" s="181"/>
      <c r="L78" s="181"/>
      <c r="M78" s="161"/>
      <c r="N78" s="208"/>
      <c r="O78" s="208"/>
      <c r="P78" s="208"/>
      <c r="Q78" s="107"/>
      <c r="R78" s="107"/>
      <c r="S78" s="107"/>
    </row>
    <row r="79" spans="1:20" ht="108" customHeight="1" x14ac:dyDescent="0.3">
      <c r="A79" s="74">
        <f t="shared" si="13"/>
        <v>1</v>
      </c>
      <c r="B79" s="74">
        <v>72</v>
      </c>
      <c r="C79" s="74"/>
      <c r="D79" s="347"/>
      <c r="E79" s="471" t="s">
        <v>608</v>
      </c>
      <c r="F79" s="472"/>
      <c r="G79" s="501">
        <f>IF($H80+$H81&gt;0,$H80+$H81,0)</f>
        <v>0</v>
      </c>
      <c r="H79" s="502"/>
      <c r="I79" s="364" t="s">
        <v>508</v>
      </c>
      <c r="J79" s="97" t="s">
        <v>630</v>
      </c>
      <c r="K79" s="76" t="str">
        <f>IF(A79=1,N79,IF(A79=2,O79,IF(A79=3,P79,"")))</f>
        <v xml:space="preserve"> </v>
      </c>
      <c r="L79" s="97" t="s">
        <v>530</v>
      </c>
      <c r="M79" s="161"/>
      <c r="N79" s="208" t="s">
        <v>68</v>
      </c>
      <c r="O79" s="208" t="s">
        <v>68</v>
      </c>
      <c r="P79" s="208" t="s">
        <v>68</v>
      </c>
      <c r="Q79" s="119"/>
      <c r="R79" s="119"/>
      <c r="S79" s="119"/>
    </row>
    <row r="80" spans="1:20" ht="194.25" customHeight="1" x14ac:dyDescent="0.3">
      <c r="A80" s="74">
        <f t="shared" si="13"/>
        <v>1</v>
      </c>
      <c r="B80" s="74">
        <v>73</v>
      </c>
      <c r="C80" s="74"/>
      <c r="D80" s="346">
        <v>50</v>
      </c>
      <c r="E80" s="75" t="s">
        <v>531</v>
      </c>
      <c r="F80" s="164"/>
      <c r="G80" s="164"/>
      <c r="H80" s="369"/>
      <c r="I80" s="30" t="b">
        <f>IF(A80&gt;0,IF(ISBLANK(H80),FALSE,TRUE))</f>
        <v>0</v>
      </c>
      <c r="J80" s="97" t="s">
        <v>532</v>
      </c>
      <c r="K80" s="76" t="str">
        <f>IF(A80=1,N80,IF(A80=2,O80,IF(A80=3,P80,"")))</f>
        <v xml:space="preserve">Enter the amounts paid for employee compensation otherwise reported for all W-2 employees during the reporting period. "Employee compensation" includes salaries, bonus, commissions, overtime, pay while on leave, dismissal allowance and other similar items paid to employees. </v>
      </c>
      <c r="L80" s="97" t="s">
        <v>532</v>
      </c>
      <c r="M80" s="161"/>
      <c r="N80" s="209" t="s">
        <v>104</v>
      </c>
      <c r="O80" s="214" t="s">
        <v>381</v>
      </c>
      <c r="P80" s="214" t="s">
        <v>381</v>
      </c>
      <c r="Q80" s="107"/>
      <c r="R80" s="107"/>
      <c r="S80" s="107"/>
    </row>
    <row r="81" spans="1:19" ht="57" customHeight="1" x14ac:dyDescent="0.3">
      <c r="A81" s="74">
        <f t="shared" si="13"/>
        <v>1</v>
      </c>
      <c r="B81" s="74">
        <v>74</v>
      </c>
      <c r="C81" s="74"/>
      <c r="D81" s="349"/>
      <c r="E81" s="75" t="s">
        <v>727</v>
      </c>
      <c r="F81" s="165"/>
      <c r="G81" s="165"/>
      <c r="H81" s="369"/>
      <c r="I81" s="30" t="b">
        <f>IF(A81&gt;0,IF(ISBLANK(H81),FALSE,TRUE))</f>
        <v>0</v>
      </c>
      <c r="J81" s="97" t="s">
        <v>532</v>
      </c>
      <c r="K81" s="76" t="str">
        <f>IF(A81=1,N81,IF(A81=2,O81,IF(A81=3,P81,"")))</f>
        <v>Enter the same information for owners and partners who are paid as W-2 employees.</v>
      </c>
      <c r="L81" s="97" t="s">
        <v>532</v>
      </c>
      <c r="M81" s="161"/>
      <c r="N81" s="208" t="s">
        <v>728</v>
      </c>
      <c r="O81" s="208" t="s">
        <v>728</v>
      </c>
      <c r="P81" s="208" t="s">
        <v>728</v>
      </c>
      <c r="Q81" s="120"/>
      <c r="R81" s="120"/>
      <c r="S81" s="120"/>
    </row>
    <row r="82" spans="1:19" ht="45.75" customHeight="1" x14ac:dyDescent="0.3">
      <c r="A82" s="74">
        <f t="shared" si="13"/>
        <v>1</v>
      </c>
      <c r="B82" s="74">
        <v>75</v>
      </c>
      <c r="C82" s="74"/>
      <c r="D82" s="347"/>
      <c r="E82" s="471" t="s">
        <v>609</v>
      </c>
      <c r="F82" s="472"/>
      <c r="G82" s="501">
        <f>IF($H83+$H84&gt;0,$H83+$H84,0)</f>
        <v>0</v>
      </c>
      <c r="H82" s="502"/>
      <c r="I82" s="364" t="s">
        <v>508</v>
      </c>
      <c r="J82" s="121" t="s">
        <v>533</v>
      </c>
      <c r="K82" s="481" t="str">
        <f>IF(A82=1,N82,IF(A82=2,O82,IF(A82=3,P82,"")))</f>
        <v>Enter amounts paid to 1099 and non-1099 contractors during the reporting period.</v>
      </c>
      <c r="L82" s="121" t="s">
        <v>533</v>
      </c>
      <c r="M82" s="161"/>
      <c r="N82" s="208" t="s">
        <v>105</v>
      </c>
      <c r="O82" s="214" t="s">
        <v>382</v>
      </c>
      <c r="P82" s="214" t="s">
        <v>383</v>
      </c>
      <c r="Q82" s="119"/>
      <c r="R82" s="119"/>
      <c r="S82" s="119"/>
    </row>
    <row r="83" spans="1:19" ht="114" customHeight="1" x14ac:dyDescent="0.35">
      <c r="A83" s="74">
        <f t="shared" si="13"/>
        <v>1</v>
      </c>
      <c r="B83" s="74">
        <v>76</v>
      </c>
      <c r="C83" s="74"/>
      <c r="D83" s="350">
        <v>51</v>
      </c>
      <c r="E83" s="110" t="s">
        <v>796</v>
      </c>
      <c r="F83" s="164"/>
      <c r="G83" s="164"/>
      <c r="H83" s="143"/>
      <c r="I83" s="30" t="b">
        <f>IF(A83&gt;0,IF(ISBLANK(H83),FALSE,TRUE))</f>
        <v>0</v>
      </c>
      <c r="J83" s="111" t="s">
        <v>106</v>
      </c>
      <c r="K83" s="482"/>
      <c r="L83" s="111" t="s">
        <v>106</v>
      </c>
      <c r="M83" s="161"/>
      <c r="N83" s="208"/>
      <c r="O83" s="214"/>
      <c r="P83" s="214"/>
      <c r="Q83" s="122"/>
      <c r="R83" s="122"/>
      <c r="S83" s="122"/>
    </row>
    <row r="84" spans="1:19" ht="93.75" customHeight="1" x14ac:dyDescent="0.3">
      <c r="A84" s="74">
        <f t="shared" si="13"/>
        <v>1</v>
      </c>
      <c r="B84" s="74">
        <v>77</v>
      </c>
      <c r="C84" s="74"/>
      <c r="D84" s="349"/>
      <c r="E84" s="110" t="s">
        <v>795</v>
      </c>
      <c r="F84" s="166"/>
      <c r="G84" s="166"/>
      <c r="H84" s="143"/>
      <c r="I84" s="30" t="b">
        <f>IF(A84&gt;0,IF(ISBLANK(H84),FALSE,TRUE))</f>
        <v>0</v>
      </c>
      <c r="J84" s="100"/>
      <c r="K84" s="483"/>
      <c r="L84" s="100"/>
      <c r="M84" s="161"/>
      <c r="N84" s="208"/>
      <c r="O84" s="214"/>
      <c r="P84" s="214"/>
      <c r="Q84" s="115"/>
      <c r="R84" s="115"/>
      <c r="S84" s="115"/>
    </row>
    <row r="85" spans="1:19" ht="37.5" customHeight="1" x14ac:dyDescent="0.3">
      <c r="A85" s="74">
        <f t="shared" si="13"/>
        <v>1</v>
      </c>
      <c r="B85" s="74">
        <v>78</v>
      </c>
      <c r="C85" s="74"/>
      <c r="D85" s="75">
        <v>52</v>
      </c>
      <c r="E85" s="75" t="s">
        <v>534</v>
      </c>
      <c r="F85" s="166"/>
      <c r="G85" s="166"/>
      <c r="H85" s="143"/>
      <c r="I85" s="30" t="b">
        <f>IF(A85&gt;0,IF(ISBLANK(H85),FALSE,TRUE))</f>
        <v>0</v>
      </c>
      <c r="J85" s="294"/>
      <c r="K85" s="295"/>
      <c r="L85" s="123"/>
      <c r="M85" s="161"/>
      <c r="N85" s="208"/>
      <c r="O85" s="214"/>
      <c r="P85" s="214"/>
      <c r="Q85" s="109"/>
      <c r="R85" s="109"/>
      <c r="S85" s="109"/>
    </row>
    <row r="86" spans="1:19" ht="72" customHeight="1" x14ac:dyDescent="0.3">
      <c r="A86" s="74">
        <f t="shared" si="13"/>
        <v>1</v>
      </c>
      <c r="B86" s="74">
        <v>79</v>
      </c>
      <c r="C86" s="74"/>
      <c r="D86" s="75">
        <v>53</v>
      </c>
      <c r="E86" s="75" t="s">
        <v>535</v>
      </c>
      <c r="F86" s="166"/>
      <c r="G86" s="166"/>
      <c r="H86" s="369"/>
      <c r="I86" s="30" t="b">
        <f>IF(A86&gt;0,IF(ISBLANK(H86),FALSE,TRUE))</f>
        <v>0</v>
      </c>
      <c r="J86" s="97" t="s">
        <v>537</v>
      </c>
      <c r="K86" s="76" t="str">
        <f>IF(A86=1,N86,IF(A86=2,O86,IF(A86=3,P86,"")))</f>
        <v xml:space="preserve">Total amount paid to third party employee leasing companies, including insurance premiums and other benefits, during the reporting period
</v>
      </c>
      <c r="L86" s="97" t="s">
        <v>537</v>
      </c>
      <c r="M86" s="161"/>
      <c r="N86" s="208" t="s">
        <v>384</v>
      </c>
      <c r="O86" s="208" t="s">
        <v>385</v>
      </c>
      <c r="P86" s="208" t="s">
        <v>385</v>
      </c>
      <c r="Q86" s="109"/>
      <c r="R86" s="109"/>
      <c r="S86" s="109"/>
    </row>
    <row r="87" spans="1:19" ht="182.25" customHeight="1" x14ac:dyDescent="0.3">
      <c r="A87" s="74">
        <f t="shared" si="13"/>
        <v>1</v>
      </c>
      <c r="B87" s="74">
        <v>80</v>
      </c>
      <c r="C87" s="74"/>
      <c r="D87" s="75">
        <v>54</v>
      </c>
      <c r="E87" s="75" t="s">
        <v>536</v>
      </c>
      <c r="F87" s="165"/>
      <c r="G87" s="165"/>
      <c r="H87" s="143"/>
      <c r="I87" s="30" t="b">
        <f>IF(A87&gt;0,IF(ISBLANK(H87),FALSE,TRUE))</f>
        <v>0</v>
      </c>
      <c r="J87" s="97" t="s">
        <v>701</v>
      </c>
      <c r="K87" s="76" t="str">
        <f>IF(A87=1,N87,IF(A87=2,O87,IF(A87=3,P87,"")))</f>
        <v xml:space="preserve">Enter amounts incurred for Payroll taxes during the reporting period for employees in Florida. </v>
      </c>
      <c r="L87" s="97" t="s">
        <v>538</v>
      </c>
      <c r="M87" s="161"/>
      <c r="N87" s="209" t="s">
        <v>386</v>
      </c>
      <c r="O87" s="215" t="s">
        <v>387</v>
      </c>
      <c r="P87" s="208" t="s">
        <v>387</v>
      </c>
      <c r="Q87" s="109"/>
      <c r="R87" s="109"/>
      <c r="S87" s="109"/>
    </row>
    <row r="88" spans="1:19" ht="65.25" customHeight="1" x14ac:dyDescent="0.3">
      <c r="A88" s="74">
        <f t="shared" si="13"/>
        <v>1</v>
      </c>
      <c r="B88" s="74">
        <v>81</v>
      </c>
      <c r="C88" s="74"/>
      <c r="D88" s="347"/>
      <c r="E88" s="471" t="s">
        <v>610</v>
      </c>
      <c r="F88" s="472"/>
      <c r="G88" s="501">
        <f>IF($H89+$H90&gt;0,$H89+$H90,0)</f>
        <v>0</v>
      </c>
      <c r="H88" s="502"/>
      <c r="I88" s="364" t="s">
        <v>508</v>
      </c>
      <c r="J88" s="111" t="s">
        <v>539</v>
      </c>
      <c r="K88" s="102"/>
      <c r="L88" s="111" t="s">
        <v>539</v>
      </c>
      <c r="M88" s="161"/>
      <c r="N88" s="208"/>
      <c r="O88" s="208"/>
      <c r="P88" s="208"/>
      <c r="Q88" s="124"/>
      <c r="R88" s="124"/>
      <c r="S88" s="124"/>
    </row>
    <row r="89" spans="1:19" ht="156" customHeight="1" x14ac:dyDescent="0.35">
      <c r="A89" s="74">
        <f t="shared" si="13"/>
        <v>1</v>
      </c>
      <c r="B89" s="74">
        <v>82</v>
      </c>
      <c r="C89" s="74"/>
      <c r="D89" s="350">
        <v>55</v>
      </c>
      <c r="E89" s="75" t="s">
        <v>531</v>
      </c>
      <c r="F89" s="164"/>
      <c r="G89" s="164"/>
      <c r="H89" s="369"/>
      <c r="I89" s="30" t="b">
        <f t="shared" ref="I89:I107" si="14">IF(A89&gt;0,IF(ISBLANK(H89),FALSE,TRUE))</f>
        <v>0</v>
      </c>
      <c r="J89" s="97" t="s">
        <v>532</v>
      </c>
      <c r="K89" s="76" t="str">
        <f t="shared" ref="K89:K108" si="15">IF(A89=1,N89,IF(A89=2,O89,IF(A89=3,P89,"")))</f>
        <v xml:space="preserve">Enter amounts incurred for employee benefits in the reporting period, not otherwise reported on line 50, for all W-2 employees other than owners and partners in Florida. </v>
      </c>
      <c r="L89" s="97" t="s">
        <v>532</v>
      </c>
      <c r="M89" s="161"/>
      <c r="N89" s="209" t="s">
        <v>388</v>
      </c>
      <c r="O89" s="216" t="s">
        <v>389</v>
      </c>
      <c r="P89" s="217" t="s">
        <v>390</v>
      </c>
      <c r="Q89" s="119"/>
      <c r="R89" s="119"/>
      <c r="S89" s="119"/>
    </row>
    <row r="90" spans="1:19" ht="156" customHeight="1" x14ac:dyDescent="0.35">
      <c r="A90" s="74">
        <f t="shared" si="13"/>
        <v>1</v>
      </c>
      <c r="B90" s="74">
        <v>83</v>
      </c>
      <c r="C90" s="74"/>
      <c r="D90" s="352"/>
      <c r="E90" s="75" t="s">
        <v>727</v>
      </c>
      <c r="F90" s="166"/>
      <c r="G90" s="166"/>
      <c r="H90" s="369"/>
      <c r="I90" s="30" t="b">
        <f t="shared" si="14"/>
        <v>0</v>
      </c>
      <c r="J90" s="97" t="s">
        <v>532</v>
      </c>
      <c r="K90" s="76" t="str">
        <f t="shared" si="15"/>
        <v xml:space="preserve">Enter amounts incurred for employee benefits in the reporting period, not otherwise reported on line 50, for all W-2 employees who are owners and partners in Florida. </v>
      </c>
      <c r="L90" s="97" t="s">
        <v>532</v>
      </c>
      <c r="M90" s="161"/>
      <c r="N90" s="209" t="s">
        <v>391</v>
      </c>
      <c r="O90" s="216" t="s">
        <v>392</v>
      </c>
      <c r="P90" s="217" t="s">
        <v>393</v>
      </c>
      <c r="Q90" s="124"/>
      <c r="R90" s="124"/>
      <c r="S90" s="124"/>
    </row>
    <row r="91" spans="1:19" ht="81.75" customHeight="1" x14ac:dyDescent="0.3">
      <c r="A91" s="74">
        <f t="shared" si="13"/>
        <v>1</v>
      </c>
      <c r="B91" s="74">
        <v>84</v>
      </c>
      <c r="C91" s="74"/>
      <c r="D91" s="75">
        <v>56</v>
      </c>
      <c r="E91" s="75" t="s">
        <v>545</v>
      </c>
      <c r="F91" s="166"/>
      <c r="G91" s="166"/>
      <c r="H91" s="143"/>
      <c r="I91" s="30" t="b">
        <f t="shared" si="14"/>
        <v>0</v>
      </c>
      <c r="J91" s="125" t="s">
        <v>107</v>
      </c>
      <c r="K91" s="76" t="str">
        <f t="shared" si="15"/>
        <v xml:space="preserve">Enter fees paid to corporate directors during the reporting period. Do not include travel expenses, which should be included under Travel and Lodging Expenses.
</v>
      </c>
      <c r="L91" s="125" t="s">
        <v>107</v>
      </c>
      <c r="M91" s="161"/>
      <c r="N91" s="209" t="s">
        <v>108</v>
      </c>
      <c r="O91" s="209" t="s">
        <v>394</v>
      </c>
      <c r="P91" s="209" t="s">
        <v>394</v>
      </c>
      <c r="Q91" s="124"/>
      <c r="R91" s="124"/>
      <c r="S91" s="124"/>
    </row>
    <row r="92" spans="1:19" ht="157.5" customHeight="1" x14ac:dyDescent="0.3">
      <c r="A92" s="74">
        <f t="shared" si="13"/>
        <v>1</v>
      </c>
      <c r="B92" s="74">
        <v>85</v>
      </c>
      <c r="C92" s="74"/>
      <c r="D92" s="75">
        <v>57</v>
      </c>
      <c r="E92" s="75" t="s">
        <v>546</v>
      </c>
      <c r="F92" s="166"/>
      <c r="G92" s="166"/>
      <c r="H92" s="143"/>
      <c r="I92" s="30" t="b">
        <f t="shared" si="14"/>
        <v>0</v>
      </c>
      <c r="J92" s="126" t="s">
        <v>395</v>
      </c>
      <c r="K92" s="76" t="str">
        <f t="shared" si="15"/>
        <v xml:space="preserve">Enter amounts incurred for Rent, utilities, permanently attached equipment, repairs, and any other occupancy cost, including mortgage interest and real estate taxes during the reporting period in Florida. </v>
      </c>
      <c r="L92" s="126" t="s">
        <v>395</v>
      </c>
      <c r="M92" s="161"/>
      <c r="N92" s="218" t="s">
        <v>395</v>
      </c>
      <c r="O92" s="218" t="s">
        <v>396</v>
      </c>
      <c r="P92" s="218" t="s">
        <v>397</v>
      </c>
      <c r="Q92" s="124"/>
      <c r="R92" s="124"/>
      <c r="S92" s="124"/>
    </row>
    <row r="93" spans="1:19" ht="138" customHeight="1" x14ac:dyDescent="0.3">
      <c r="A93" s="74">
        <f t="shared" si="13"/>
        <v>1</v>
      </c>
      <c r="B93" s="74">
        <v>86</v>
      </c>
      <c r="C93" s="74"/>
      <c r="D93" s="75">
        <v>58</v>
      </c>
      <c r="E93" s="75" t="s">
        <v>109</v>
      </c>
      <c r="F93" s="166"/>
      <c r="G93" s="166"/>
      <c r="H93" s="143"/>
      <c r="I93" s="30" t="b">
        <f t="shared" si="14"/>
        <v>0</v>
      </c>
      <c r="J93" s="97" t="s">
        <v>540</v>
      </c>
      <c r="K93" s="76" t="str">
        <f t="shared" si="15"/>
        <v xml:space="preserve">Enter the amount of total real estate depreciation taken on real property during the reporting period.
</v>
      </c>
      <c r="L93" s="97" t="s">
        <v>540</v>
      </c>
      <c r="M93" s="161"/>
      <c r="N93" s="218" t="s">
        <v>110</v>
      </c>
      <c r="O93" s="218" t="s">
        <v>398</v>
      </c>
      <c r="P93" s="218" t="s">
        <v>399</v>
      </c>
      <c r="Q93" s="124"/>
      <c r="R93" s="124"/>
      <c r="S93" s="124"/>
    </row>
    <row r="94" spans="1:19" ht="138" customHeight="1" x14ac:dyDescent="0.3">
      <c r="A94" s="74">
        <f t="shared" si="13"/>
        <v>1</v>
      </c>
      <c r="B94" s="74">
        <v>87</v>
      </c>
      <c r="C94" s="74"/>
      <c r="D94" s="75">
        <v>59</v>
      </c>
      <c r="E94" s="75" t="s">
        <v>547</v>
      </c>
      <c r="F94" s="166"/>
      <c r="G94" s="166"/>
      <c r="H94" s="143"/>
      <c r="I94" s="30" t="b">
        <f t="shared" si="14"/>
        <v>0</v>
      </c>
      <c r="J94" s="97" t="s">
        <v>541</v>
      </c>
      <c r="K94" s="76" t="str">
        <f t="shared" si="15"/>
        <v xml:space="preserve">Enter any interest paid during the reporting period other than mortgage interest on real property 
</v>
      </c>
      <c r="L94" s="97" t="s">
        <v>541</v>
      </c>
      <c r="M94" s="161"/>
      <c r="N94" s="208" t="s">
        <v>111</v>
      </c>
      <c r="O94" s="208" t="s">
        <v>400</v>
      </c>
      <c r="P94" s="208" t="s">
        <v>401</v>
      </c>
      <c r="Q94" s="119"/>
      <c r="R94" s="119"/>
      <c r="S94" s="119"/>
    </row>
    <row r="95" spans="1:19" ht="133.5" customHeight="1" x14ac:dyDescent="0.3">
      <c r="A95" s="74">
        <f t="shared" si="13"/>
        <v>1</v>
      </c>
      <c r="B95" s="74">
        <v>88</v>
      </c>
      <c r="C95" s="74"/>
      <c r="D95" s="75">
        <v>60</v>
      </c>
      <c r="E95" s="75" t="s">
        <v>548</v>
      </c>
      <c r="F95" s="166"/>
      <c r="G95" s="166"/>
      <c r="H95" s="143"/>
      <c r="I95" s="30" t="b">
        <f t="shared" si="14"/>
        <v>0</v>
      </c>
      <c r="J95" s="97" t="s">
        <v>879</v>
      </c>
      <c r="K95" s="76" t="str">
        <f t="shared" si="15"/>
        <v xml:space="preserve">Enter amounts incurred for title plant maintenance or access fees during the reporting period in Florida. </v>
      </c>
      <c r="L95" s="97" t="s">
        <v>542</v>
      </c>
      <c r="M95" s="161"/>
      <c r="N95" s="218" t="s">
        <v>402</v>
      </c>
      <c r="O95" s="218" t="s">
        <v>403</v>
      </c>
      <c r="P95" s="218" t="s">
        <v>403</v>
      </c>
      <c r="Q95" s="127"/>
      <c r="R95" s="127"/>
      <c r="S95" s="127"/>
    </row>
    <row r="96" spans="1:19" ht="142.5" customHeight="1" x14ac:dyDescent="0.35">
      <c r="A96" s="74">
        <f t="shared" si="13"/>
        <v>1</v>
      </c>
      <c r="B96" s="74">
        <v>89</v>
      </c>
      <c r="C96" s="410"/>
      <c r="D96" s="353">
        <v>61</v>
      </c>
      <c r="E96" s="75" t="s">
        <v>882</v>
      </c>
      <c r="F96" s="166"/>
      <c r="G96" s="166"/>
      <c r="H96" s="143"/>
      <c r="I96" s="30" t="b">
        <f t="shared" si="14"/>
        <v>0</v>
      </c>
      <c r="J96" s="97" t="s">
        <v>881</v>
      </c>
      <c r="K96" s="76" t="str">
        <f t="shared" si="15"/>
        <v>Abstract/search fees paid to other entities, including courthouse fees and MERS access fees, during the reporting period.</v>
      </c>
      <c r="L96" s="97" t="s">
        <v>543</v>
      </c>
      <c r="M96" s="161"/>
      <c r="N96" s="218" t="s">
        <v>112</v>
      </c>
      <c r="O96" s="218" t="s">
        <v>404</v>
      </c>
      <c r="P96" s="218" t="s">
        <v>405</v>
      </c>
      <c r="Q96" s="118"/>
      <c r="R96" s="118"/>
      <c r="S96" s="118"/>
    </row>
    <row r="97" spans="1:19" ht="142.5" customHeight="1" x14ac:dyDescent="0.3">
      <c r="A97" s="74">
        <f t="shared" si="13"/>
        <v>1</v>
      </c>
      <c r="B97" s="74">
        <v>90</v>
      </c>
      <c r="C97" s="74"/>
      <c r="D97" s="349"/>
      <c r="E97" s="75" t="s">
        <v>883</v>
      </c>
      <c r="F97" s="166"/>
      <c r="G97" s="166"/>
      <c r="H97" s="143"/>
      <c r="I97" s="30" t="b">
        <f t="shared" si="14"/>
        <v>0</v>
      </c>
      <c r="J97" s="97" t="s">
        <v>884</v>
      </c>
      <c r="K97" s="76" t="str">
        <f t="shared" si="15"/>
        <v>Abstract/search fees paid to other entities or persons, including courthouse fees and MERS access fees, during the reporting period.</v>
      </c>
      <c r="L97" s="97" t="s">
        <v>544</v>
      </c>
      <c r="M97" s="161"/>
      <c r="N97" s="218" t="s">
        <v>406</v>
      </c>
      <c r="O97" s="219" t="s">
        <v>407</v>
      </c>
      <c r="P97" s="219" t="s">
        <v>407</v>
      </c>
      <c r="Q97" s="128"/>
      <c r="R97" s="128"/>
      <c r="S97" s="128"/>
    </row>
    <row r="98" spans="1:19" s="387" customFormat="1" ht="133.5" customHeight="1" x14ac:dyDescent="0.3">
      <c r="A98" s="380">
        <f t="shared" si="13"/>
        <v>1</v>
      </c>
      <c r="B98" s="380">
        <v>91</v>
      </c>
      <c r="C98" s="380"/>
      <c r="D98" s="440">
        <v>62</v>
      </c>
      <c r="E98" s="440" t="s">
        <v>549</v>
      </c>
      <c r="F98" s="397"/>
      <c r="G98" s="397"/>
      <c r="H98" s="441"/>
      <c r="I98" s="399" t="b">
        <f t="shared" si="14"/>
        <v>0</v>
      </c>
      <c r="J98" s="442" t="s">
        <v>113</v>
      </c>
      <c r="K98" s="401" t="str">
        <f t="shared" si="15"/>
        <v>Title examination fees paid to other entities or persons during the reporting period.</v>
      </c>
      <c r="L98" s="411" t="s">
        <v>113</v>
      </c>
      <c r="M98" s="383"/>
      <c r="N98" s="412" t="s">
        <v>408</v>
      </c>
      <c r="O98" s="412" t="s">
        <v>409</v>
      </c>
      <c r="P98" s="412" t="s">
        <v>409</v>
      </c>
      <c r="Q98" s="413"/>
      <c r="R98" s="413"/>
      <c r="S98" s="413"/>
    </row>
    <row r="99" spans="1:19" ht="145.5" customHeight="1" x14ac:dyDescent="0.3">
      <c r="A99" s="74">
        <f t="shared" si="13"/>
        <v>1</v>
      </c>
      <c r="B99" s="74">
        <v>92</v>
      </c>
      <c r="C99" s="74"/>
      <c r="D99" s="75">
        <v>63</v>
      </c>
      <c r="E99" s="75" t="s">
        <v>550</v>
      </c>
      <c r="F99" s="166"/>
      <c r="G99" s="166"/>
      <c r="H99" s="143"/>
      <c r="I99" s="30" t="b">
        <f t="shared" si="14"/>
        <v>0</v>
      </c>
      <c r="J99" s="97" t="s">
        <v>114</v>
      </c>
      <c r="K99" s="76" t="str">
        <f t="shared" si="15"/>
        <v>Enter expenses incurred during the reporting period incurred in producing non-title insurance products that are not reported elsewhere.</v>
      </c>
      <c r="L99" s="97" t="s">
        <v>114</v>
      </c>
      <c r="M99" s="161"/>
      <c r="N99" s="208" t="s">
        <v>115</v>
      </c>
      <c r="O99" s="208" t="s">
        <v>410</v>
      </c>
      <c r="P99" s="208" t="s">
        <v>411</v>
      </c>
      <c r="Q99" s="107"/>
      <c r="R99" s="107"/>
      <c r="S99" s="107"/>
    </row>
    <row r="100" spans="1:19" ht="162" x14ac:dyDescent="0.3">
      <c r="A100" s="74">
        <f t="shared" si="13"/>
        <v>1</v>
      </c>
      <c r="B100" s="74">
        <v>93</v>
      </c>
      <c r="C100" s="74"/>
      <c r="D100" s="75">
        <v>64</v>
      </c>
      <c r="E100" s="75" t="s">
        <v>904</v>
      </c>
      <c r="F100" s="166"/>
      <c r="G100" s="166"/>
      <c r="H100" s="143"/>
      <c r="I100" s="30" t="b">
        <f t="shared" si="14"/>
        <v>0</v>
      </c>
      <c r="J100" s="97" t="s">
        <v>880</v>
      </c>
      <c r="K100" s="76" t="str">
        <f t="shared" si="15"/>
        <v xml:space="preserve">Enter amounts incurred for Computer and software expenses during the reporting year in Florida. </v>
      </c>
      <c r="L100" s="97" t="s">
        <v>116</v>
      </c>
      <c r="M100" s="161"/>
      <c r="N100" s="220" t="s">
        <v>412</v>
      </c>
      <c r="O100" s="220" t="s">
        <v>413</v>
      </c>
      <c r="P100" s="220" t="s">
        <v>414</v>
      </c>
      <c r="Q100" s="129"/>
      <c r="R100" s="129"/>
      <c r="S100" s="129"/>
    </row>
    <row r="101" spans="1:19" ht="129" customHeight="1" x14ac:dyDescent="0.3">
      <c r="A101" s="74">
        <f t="shared" si="13"/>
        <v>1</v>
      </c>
      <c r="B101" s="74">
        <v>94</v>
      </c>
      <c r="C101" s="74"/>
      <c r="D101" s="75">
        <v>65</v>
      </c>
      <c r="E101" s="75" t="s">
        <v>551</v>
      </c>
      <c r="F101" s="166"/>
      <c r="G101" s="166"/>
      <c r="H101" s="143"/>
      <c r="I101" s="30" t="b">
        <f t="shared" si="14"/>
        <v>0</v>
      </c>
      <c r="J101" s="102"/>
      <c r="K101" s="76" t="str">
        <f t="shared" si="15"/>
        <v>If depreciation is claimed on yearly taxes, enter the amount claimed here</v>
      </c>
      <c r="L101" s="102"/>
      <c r="M101" s="161"/>
      <c r="N101" s="208" t="s">
        <v>676</v>
      </c>
      <c r="O101" s="208" t="s">
        <v>677</v>
      </c>
      <c r="P101" s="208" t="s">
        <v>678</v>
      </c>
      <c r="Q101" s="129"/>
      <c r="R101" s="129"/>
      <c r="S101" s="129"/>
    </row>
    <row r="102" spans="1:19" ht="41.4" x14ac:dyDescent="0.3">
      <c r="A102" s="74">
        <f t="shared" si="13"/>
        <v>1</v>
      </c>
      <c r="B102" s="74">
        <v>95</v>
      </c>
      <c r="C102" s="74"/>
      <c r="D102" s="75">
        <v>66</v>
      </c>
      <c r="E102" s="75" t="s">
        <v>552</v>
      </c>
      <c r="F102" s="166"/>
      <c r="G102" s="166"/>
      <c r="H102" s="143"/>
      <c r="I102" s="30" t="b">
        <f t="shared" si="14"/>
        <v>0</v>
      </c>
      <c r="J102" s="97" t="s">
        <v>117</v>
      </c>
      <c r="K102" s="76" t="str">
        <f t="shared" si="15"/>
        <v>Enter actual expense incurred during the reporting period</v>
      </c>
      <c r="L102" s="97" t="s">
        <v>117</v>
      </c>
      <c r="M102" s="161"/>
      <c r="N102" s="208" t="s">
        <v>118</v>
      </c>
      <c r="O102" s="208" t="s">
        <v>415</v>
      </c>
      <c r="P102" s="208" t="s">
        <v>416</v>
      </c>
      <c r="Q102" s="127"/>
      <c r="R102" s="127"/>
      <c r="S102" s="127"/>
    </row>
    <row r="103" spans="1:19" ht="133.5" customHeight="1" x14ac:dyDescent="0.3">
      <c r="A103" s="74">
        <f t="shared" si="13"/>
        <v>1</v>
      </c>
      <c r="B103" s="74">
        <v>96</v>
      </c>
      <c r="C103" s="74"/>
      <c r="D103" s="75">
        <v>67</v>
      </c>
      <c r="E103" s="75" t="s">
        <v>553</v>
      </c>
      <c r="F103" s="166"/>
      <c r="G103" s="166"/>
      <c r="H103" s="143"/>
      <c r="I103" s="30" t="b">
        <f t="shared" si="14"/>
        <v>0</v>
      </c>
      <c r="J103" s="130" t="s">
        <v>556</v>
      </c>
      <c r="K103" s="76" t="str">
        <f t="shared" si="15"/>
        <v>Enter the amount incurred for business insurance costs during the reporting year in Florida.</v>
      </c>
      <c r="L103" s="130" t="s">
        <v>556</v>
      </c>
      <c r="M103" s="161"/>
      <c r="N103" s="221" t="s">
        <v>417</v>
      </c>
      <c r="O103" s="221" t="s">
        <v>418</v>
      </c>
      <c r="P103" s="221" t="s">
        <v>419</v>
      </c>
      <c r="Q103" s="129"/>
      <c r="R103" s="129"/>
      <c r="S103" s="129"/>
    </row>
    <row r="104" spans="1:19" ht="126" customHeight="1" x14ac:dyDescent="0.3">
      <c r="A104" s="74">
        <f t="shared" si="13"/>
        <v>1</v>
      </c>
      <c r="B104" s="74">
        <v>97</v>
      </c>
      <c r="C104" s="74"/>
      <c r="D104" s="75">
        <v>68</v>
      </c>
      <c r="E104" s="75" t="s">
        <v>554</v>
      </c>
      <c r="F104" s="166"/>
      <c r="G104" s="166"/>
      <c r="H104" s="143"/>
      <c r="I104" s="30" t="b">
        <f t="shared" si="14"/>
        <v>0</v>
      </c>
      <c r="J104" s="130" t="s">
        <v>557</v>
      </c>
      <c r="K104" s="76" t="str">
        <f t="shared" si="15"/>
        <v>Enter business legal expenses incurred during the reporting year in Florida.</v>
      </c>
      <c r="L104" s="130" t="s">
        <v>557</v>
      </c>
      <c r="M104" s="161"/>
      <c r="N104" s="221" t="s">
        <v>420</v>
      </c>
      <c r="O104" s="221" t="s">
        <v>421</v>
      </c>
      <c r="P104" s="221" t="s">
        <v>422</v>
      </c>
      <c r="Q104" s="129"/>
      <c r="R104" s="129"/>
      <c r="S104" s="129"/>
    </row>
    <row r="105" spans="1:19" ht="135" customHeight="1" x14ac:dyDescent="0.3">
      <c r="A105" s="74">
        <f t="shared" si="13"/>
        <v>1</v>
      </c>
      <c r="B105" s="74">
        <v>98</v>
      </c>
      <c r="C105" s="74"/>
      <c r="D105" s="75">
        <v>69</v>
      </c>
      <c r="E105" s="75" t="s">
        <v>885</v>
      </c>
      <c r="F105" s="166"/>
      <c r="G105" s="166"/>
      <c r="H105" s="143"/>
      <c r="I105" s="30" t="b">
        <f t="shared" si="14"/>
        <v>0</v>
      </c>
      <c r="J105" s="130" t="s">
        <v>423</v>
      </c>
      <c r="K105" s="76" t="str">
        <f t="shared" si="15"/>
        <v>Enter external accounting expenses incurred during the reporting year in Florida.</v>
      </c>
      <c r="L105" s="130" t="s">
        <v>423</v>
      </c>
      <c r="M105" s="161"/>
      <c r="N105" s="221" t="s">
        <v>423</v>
      </c>
      <c r="O105" s="221" t="s">
        <v>424</v>
      </c>
      <c r="P105" s="221" t="s">
        <v>424</v>
      </c>
      <c r="Q105" s="131"/>
      <c r="R105" s="131"/>
      <c r="S105" s="131"/>
    </row>
    <row r="106" spans="1:19" ht="144" customHeight="1" x14ac:dyDescent="0.3">
      <c r="A106" s="74">
        <f t="shared" si="13"/>
        <v>1</v>
      </c>
      <c r="B106" s="74">
        <v>99</v>
      </c>
      <c r="C106" s="74"/>
      <c r="D106" s="75">
        <v>70</v>
      </c>
      <c r="E106" s="75" t="s">
        <v>555</v>
      </c>
      <c r="F106" s="166"/>
      <c r="G106" s="166"/>
      <c r="H106" s="143"/>
      <c r="I106" s="30" t="b">
        <f t="shared" si="14"/>
        <v>0</v>
      </c>
      <c r="J106" s="132" t="s">
        <v>914</v>
      </c>
      <c r="K106" s="76" t="str">
        <f t="shared" si="15"/>
        <v>Enter the amount incurred for licenses, taxes, and other governmental fees incurred during the reporting year in Florida.</v>
      </c>
      <c r="L106" s="132" t="s">
        <v>558</v>
      </c>
      <c r="M106" s="161"/>
      <c r="N106" s="222" t="s">
        <v>425</v>
      </c>
      <c r="O106" s="222" t="s">
        <v>426</v>
      </c>
      <c r="P106" s="222" t="s">
        <v>427</v>
      </c>
      <c r="Q106" s="129"/>
      <c r="R106" s="129"/>
      <c r="S106" s="129"/>
    </row>
    <row r="107" spans="1:19" ht="157.5" customHeight="1" x14ac:dyDescent="0.3">
      <c r="A107" s="74">
        <f t="shared" si="13"/>
        <v>1</v>
      </c>
      <c r="B107" s="74">
        <v>100</v>
      </c>
      <c r="C107" s="74"/>
      <c r="D107" s="75">
        <v>71</v>
      </c>
      <c r="E107" s="75" t="s">
        <v>559</v>
      </c>
      <c r="F107" s="165"/>
      <c r="G107" s="165"/>
      <c r="H107" s="143"/>
      <c r="I107" s="30" t="b">
        <f t="shared" si="14"/>
        <v>0</v>
      </c>
      <c r="J107" s="100"/>
      <c r="K107" s="76" t="str">
        <f t="shared" si="15"/>
        <v>Enter the amount incurred for marketing,  sales, advertising, and promotional expenditures (if not included as employee expenses in lines 50-56) during the reporting year in Florida. Do not include travel and lodging expenses.</v>
      </c>
      <c r="L107" s="100"/>
      <c r="M107" s="161"/>
      <c r="N107" s="222" t="s">
        <v>428</v>
      </c>
      <c r="O107" s="222" t="s">
        <v>429</v>
      </c>
      <c r="P107" s="222" t="s">
        <v>430</v>
      </c>
      <c r="Q107" s="109"/>
      <c r="R107" s="109"/>
      <c r="S107" s="109"/>
    </row>
    <row r="108" spans="1:19" ht="44.25" customHeight="1" x14ac:dyDescent="0.3">
      <c r="A108" s="74">
        <f t="shared" si="13"/>
        <v>1</v>
      </c>
      <c r="B108" s="74">
        <v>101</v>
      </c>
      <c r="C108" s="74"/>
      <c r="D108" s="347"/>
      <c r="E108" s="471" t="s">
        <v>611</v>
      </c>
      <c r="F108" s="472"/>
      <c r="G108" s="501">
        <f>IF($H109+$H110+$H111&gt;0,$H109+$H110+$H111,0)</f>
        <v>0</v>
      </c>
      <c r="H108" s="502"/>
      <c r="I108" s="364" t="s">
        <v>508</v>
      </c>
      <c r="J108" s="101"/>
      <c r="K108" s="481" t="str">
        <f t="shared" si="15"/>
        <v xml:space="preserve">Enter the amount incurred for travel and lodging expenses during the reporting year in Florida. </v>
      </c>
      <c r="L108" s="101"/>
      <c r="M108" s="161"/>
      <c r="N108" s="222" t="s">
        <v>431</v>
      </c>
      <c r="O108" s="222" t="s">
        <v>432</v>
      </c>
      <c r="P108" s="222" t="s">
        <v>433</v>
      </c>
      <c r="Q108" s="133"/>
      <c r="R108" s="133"/>
      <c r="S108" s="133"/>
    </row>
    <row r="109" spans="1:19" ht="24.75" customHeight="1" x14ac:dyDescent="0.3">
      <c r="A109" s="74">
        <f t="shared" si="13"/>
        <v>1</v>
      </c>
      <c r="B109" s="74">
        <v>102</v>
      </c>
      <c r="C109" s="74"/>
      <c r="D109" s="348"/>
      <c r="E109" s="75" t="s">
        <v>560</v>
      </c>
      <c r="F109" s="164"/>
      <c r="G109" s="164"/>
      <c r="H109" s="143"/>
      <c r="I109" s="30" t="b">
        <f t="shared" ref="I109:I120" si="16">IF(A109&gt;0,IF(ISBLANK(H109),FALSE,TRUE))</f>
        <v>0</v>
      </c>
      <c r="J109" s="102"/>
      <c r="K109" s="482"/>
      <c r="L109" s="102"/>
      <c r="M109" s="161"/>
      <c r="N109" s="208" t="s">
        <v>68</v>
      </c>
      <c r="O109" s="208" t="s">
        <v>68</v>
      </c>
      <c r="P109" s="208" t="s">
        <v>68</v>
      </c>
      <c r="Q109" s="109"/>
      <c r="R109" s="109"/>
      <c r="S109" s="109"/>
    </row>
    <row r="110" spans="1:19" ht="32.4" x14ac:dyDescent="0.3">
      <c r="A110" s="74">
        <f t="shared" si="13"/>
        <v>1</v>
      </c>
      <c r="B110" s="74">
        <v>103</v>
      </c>
      <c r="C110" s="74"/>
      <c r="D110" s="354">
        <v>72</v>
      </c>
      <c r="E110" s="75" t="s">
        <v>561</v>
      </c>
      <c r="F110" s="166"/>
      <c r="G110" s="166"/>
      <c r="H110" s="143"/>
      <c r="I110" s="30" t="b">
        <f t="shared" si="16"/>
        <v>0</v>
      </c>
      <c r="J110" s="97" t="s">
        <v>625</v>
      </c>
      <c r="K110" s="482"/>
      <c r="L110" s="97" t="s">
        <v>119</v>
      </c>
      <c r="M110" s="161"/>
      <c r="N110" s="208" t="s">
        <v>68</v>
      </c>
      <c r="O110" s="208" t="s">
        <v>68</v>
      </c>
      <c r="P110" s="208" t="s">
        <v>68</v>
      </c>
      <c r="Q110" s="119"/>
      <c r="R110" s="119"/>
      <c r="S110" s="119"/>
    </row>
    <row r="111" spans="1:19" ht="32.4" x14ac:dyDescent="0.3">
      <c r="A111" s="74">
        <f t="shared" si="13"/>
        <v>1</v>
      </c>
      <c r="B111" s="74">
        <v>104</v>
      </c>
      <c r="C111" s="74"/>
      <c r="D111" s="349"/>
      <c r="E111" s="75" t="s">
        <v>562</v>
      </c>
      <c r="F111" s="166"/>
      <c r="G111" s="166"/>
      <c r="H111" s="143"/>
      <c r="I111" s="30" t="b">
        <f t="shared" si="16"/>
        <v>0</v>
      </c>
      <c r="J111" s="100"/>
      <c r="K111" s="483"/>
      <c r="L111" s="100"/>
      <c r="M111" s="161"/>
      <c r="N111" s="208" t="s">
        <v>68</v>
      </c>
      <c r="O111" s="208" t="s">
        <v>68</v>
      </c>
      <c r="P111" s="208" t="s">
        <v>68</v>
      </c>
      <c r="Q111" s="134"/>
      <c r="R111" s="134"/>
      <c r="S111" s="134"/>
    </row>
    <row r="112" spans="1:19" ht="144" customHeight="1" x14ac:dyDescent="0.3">
      <c r="A112" s="74">
        <f t="shared" si="13"/>
        <v>1</v>
      </c>
      <c r="B112" s="74">
        <v>105</v>
      </c>
      <c r="C112" s="74"/>
      <c r="D112" s="75">
        <v>73</v>
      </c>
      <c r="E112" s="75" t="s">
        <v>563</v>
      </c>
      <c r="F112" s="166"/>
      <c r="G112" s="166"/>
      <c r="H112" s="369"/>
      <c r="I112" s="30" t="b">
        <f t="shared" si="16"/>
        <v>0</v>
      </c>
      <c r="J112" s="101"/>
      <c r="K112" s="76" t="str">
        <f t="shared" ref="K112:K121" si="17">IF(A112=1,N112,IF(A112=2,O112,IF(A112=3,P112,"")))</f>
        <v>Enter the amount of education expenses paid during the reporting period for employees and owners located in Florida. Do not include travel and lodging expenses for education.</v>
      </c>
      <c r="L112" s="101"/>
      <c r="M112" s="161"/>
      <c r="N112" s="209" t="s">
        <v>434</v>
      </c>
      <c r="O112" s="223" t="s">
        <v>435</v>
      </c>
      <c r="P112" s="223" t="s">
        <v>436</v>
      </c>
      <c r="Q112" s="134"/>
      <c r="R112" s="134"/>
      <c r="S112" s="134"/>
    </row>
    <row r="113" spans="1:19" ht="138" customHeight="1" x14ac:dyDescent="0.3">
      <c r="A113" s="74">
        <f t="shared" si="13"/>
        <v>1</v>
      </c>
      <c r="B113" s="74">
        <v>106</v>
      </c>
      <c r="C113" s="74"/>
      <c r="D113" s="75">
        <v>74</v>
      </c>
      <c r="E113" s="75" t="s">
        <v>886</v>
      </c>
      <c r="F113" s="166"/>
      <c r="G113" s="166"/>
      <c r="H113" s="143"/>
      <c r="I113" s="30" t="b">
        <f t="shared" si="16"/>
        <v>0</v>
      </c>
      <c r="J113" s="102"/>
      <c r="K113" s="76" t="str">
        <f t="shared" si="17"/>
        <v>Enter the amount of unreimbursed Bank charges paid during the reporting period in Florida.</v>
      </c>
      <c r="L113" s="102"/>
      <c r="M113" s="161"/>
      <c r="N113" s="209" t="s">
        <v>437</v>
      </c>
      <c r="O113" s="223" t="s">
        <v>438</v>
      </c>
      <c r="P113" s="223" t="s">
        <v>439</v>
      </c>
      <c r="Q113" s="134"/>
      <c r="R113" s="134"/>
      <c r="S113" s="134"/>
    </row>
    <row r="114" spans="1:19" ht="138" customHeight="1" x14ac:dyDescent="0.3">
      <c r="A114" s="74">
        <f t="shared" si="13"/>
        <v>1</v>
      </c>
      <c r="B114" s="74">
        <v>107</v>
      </c>
      <c r="C114" s="74"/>
      <c r="D114" s="75">
        <v>75</v>
      </c>
      <c r="E114" s="75" t="s">
        <v>905</v>
      </c>
      <c r="F114" s="166"/>
      <c r="G114" s="166"/>
      <c r="H114" s="143"/>
      <c r="I114" s="30" t="b">
        <f t="shared" si="16"/>
        <v>0</v>
      </c>
      <c r="J114" s="97" t="s">
        <v>887</v>
      </c>
      <c r="K114" s="76" t="str">
        <f t="shared" si="17"/>
        <v xml:space="preserve">Enter accounts receivable charge-offs and other expenses during the reporting period in Florida. </v>
      </c>
      <c r="L114" s="97" t="s">
        <v>120</v>
      </c>
      <c r="M114" s="161"/>
      <c r="N114" s="209" t="s">
        <v>440</v>
      </c>
      <c r="O114" s="223" t="s">
        <v>441</v>
      </c>
      <c r="P114" s="223" t="s">
        <v>442</v>
      </c>
      <c r="Q114" s="135"/>
      <c r="R114" s="135"/>
      <c r="S114" s="135"/>
    </row>
    <row r="115" spans="1:19" ht="132" customHeight="1" x14ac:dyDescent="0.3">
      <c r="A115" s="74">
        <f t="shared" si="13"/>
        <v>1</v>
      </c>
      <c r="B115" s="74">
        <v>108</v>
      </c>
      <c r="C115" s="74"/>
      <c r="D115" s="75">
        <v>76</v>
      </c>
      <c r="E115" s="75" t="s">
        <v>915</v>
      </c>
      <c r="F115" s="166"/>
      <c r="G115" s="166"/>
      <c r="H115" s="143"/>
      <c r="I115" s="30" t="b">
        <f t="shared" si="16"/>
        <v>0</v>
      </c>
      <c r="J115" s="97" t="s">
        <v>566</v>
      </c>
      <c r="K115" s="76" t="str">
        <f t="shared" si="17"/>
        <v>Enter amounts paid in fines and penalties  during the reporting period.</v>
      </c>
      <c r="L115" s="97" t="s">
        <v>566</v>
      </c>
      <c r="M115" s="161"/>
      <c r="N115" s="221" t="s">
        <v>121</v>
      </c>
      <c r="O115" s="221" t="s">
        <v>443</v>
      </c>
      <c r="P115" s="221" t="s">
        <v>443</v>
      </c>
      <c r="Q115" s="135"/>
      <c r="R115" s="135"/>
      <c r="S115" s="135"/>
    </row>
    <row r="116" spans="1:19" ht="132" customHeight="1" x14ac:dyDescent="0.3">
      <c r="A116" s="74">
        <f t="shared" si="13"/>
        <v>1</v>
      </c>
      <c r="B116" s="74">
        <v>109</v>
      </c>
      <c r="C116" s="74"/>
      <c r="D116" s="75">
        <v>77</v>
      </c>
      <c r="E116" s="75" t="s">
        <v>565</v>
      </c>
      <c r="F116" s="166"/>
      <c r="G116" s="166"/>
      <c r="H116" s="143"/>
      <c r="I116" s="30" t="b">
        <f t="shared" si="16"/>
        <v>0</v>
      </c>
      <c r="J116" s="97" t="s">
        <v>888</v>
      </c>
      <c r="K116" s="76" t="str">
        <f t="shared" si="17"/>
        <v xml:space="preserve">Enter amounts paid in political donations  during the reporting period.
</v>
      </c>
      <c r="L116" s="97" t="s">
        <v>122</v>
      </c>
      <c r="M116" s="161"/>
      <c r="N116" s="221" t="s">
        <v>123</v>
      </c>
      <c r="O116" s="224" t="s">
        <v>444</v>
      </c>
      <c r="P116" s="224" t="s">
        <v>445</v>
      </c>
      <c r="Q116" s="135"/>
      <c r="R116" s="135"/>
      <c r="S116" s="135"/>
    </row>
    <row r="117" spans="1:19" ht="130.5" customHeight="1" x14ac:dyDescent="0.3">
      <c r="A117" s="74">
        <f t="shared" si="13"/>
        <v>1</v>
      </c>
      <c r="B117" s="74">
        <v>110</v>
      </c>
      <c r="C117" s="74"/>
      <c r="D117" s="75">
        <v>78</v>
      </c>
      <c r="E117" s="75" t="s">
        <v>924</v>
      </c>
      <c r="F117" s="166"/>
      <c r="G117" s="166"/>
      <c r="H117" s="143"/>
      <c r="I117" s="30" t="b">
        <f t="shared" si="16"/>
        <v>0</v>
      </c>
      <c r="J117" s="102"/>
      <c r="K117" s="76" t="str">
        <f t="shared" si="17"/>
        <v>Enter amounts paid in association fees and contributions during the reporting period.</v>
      </c>
      <c r="L117" s="102"/>
      <c r="M117" s="161"/>
      <c r="N117" s="221" t="s">
        <v>124</v>
      </c>
      <c r="O117" s="221" t="s">
        <v>446</v>
      </c>
      <c r="P117" s="221" t="s">
        <v>446</v>
      </c>
      <c r="Q117" s="118"/>
      <c r="R117" s="118"/>
      <c r="S117" s="118"/>
    </row>
    <row r="118" spans="1:19" s="393" customFormat="1" ht="118.5" customHeight="1" x14ac:dyDescent="0.3">
      <c r="A118" s="376">
        <f t="shared" si="13"/>
        <v>1</v>
      </c>
      <c r="B118" s="376">
        <v>111</v>
      </c>
      <c r="C118" s="376"/>
      <c r="D118" s="75">
        <v>79</v>
      </c>
      <c r="E118" s="75" t="s">
        <v>889</v>
      </c>
      <c r="F118" s="414"/>
      <c r="G118" s="414"/>
      <c r="H118" s="369"/>
      <c r="I118" s="30" t="b">
        <f t="shared" si="16"/>
        <v>0</v>
      </c>
      <c r="J118" s="411" t="s">
        <v>890</v>
      </c>
      <c r="K118" s="76" t="str">
        <f t="shared" si="17"/>
        <v>Enter amounts paid in lobbying expenses during the reporting period.</v>
      </c>
      <c r="L118" s="97" t="s">
        <v>567</v>
      </c>
      <c r="M118" s="392"/>
      <c r="N118" s="221" t="s">
        <v>125</v>
      </c>
      <c r="O118" s="224" t="s">
        <v>447</v>
      </c>
      <c r="P118" s="224" t="s">
        <v>448</v>
      </c>
      <c r="Q118" s="415"/>
      <c r="R118" s="415"/>
      <c r="S118" s="415"/>
    </row>
    <row r="119" spans="1:19" ht="130.5" customHeight="1" x14ac:dyDescent="0.3">
      <c r="A119" s="74">
        <f t="shared" si="13"/>
        <v>1</v>
      </c>
      <c r="B119" s="74">
        <v>112</v>
      </c>
      <c r="C119" s="74"/>
      <c r="D119" s="75">
        <v>80</v>
      </c>
      <c r="E119" s="75" t="s">
        <v>916</v>
      </c>
      <c r="F119" s="166"/>
      <c r="G119" s="166"/>
      <c r="H119" s="143"/>
      <c r="I119" s="30" t="b">
        <f t="shared" si="16"/>
        <v>0</v>
      </c>
      <c r="J119" s="97" t="s">
        <v>568</v>
      </c>
      <c r="K119" s="76" t="str">
        <f t="shared" si="17"/>
        <v>Enter amounts paid in mandatory file storage expenses during the reporting period.</v>
      </c>
      <c r="L119" s="97" t="s">
        <v>568</v>
      </c>
      <c r="M119" s="161"/>
      <c r="N119" s="221" t="s">
        <v>126</v>
      </c>
      <c r="O119" s="224" t="s">
        <v>449</v>
      </c>
      <c r="P119" s="224" t="s">
        <v>450</v>
      </c>
      <c r="Q119" s="118"/>
      <c r="R119" s="118"/>
      <c r="S119" s="118"/>
    </row>
    <row r="120" spans="1:19" ht="132" customHeight="1" x14ac:dyDescent="0.3">
      <c r="A120" s="74">
        <f t="shared" si="13"/>
        <v>1</v>
      </c>
      <c r="B120" s="74">
        <v>113</v>
      </c>
      <c r="C120" s="74"/>
      <c r="D120" s="75">
        <v>81</v>
      </c>
      <c r="E120" s="75" t="s">
        <v>569</v>
      </c>
      <c r="F120" s="165"/>
      <c r="G120" s="165"/>
      <c r="H120" s="143"/>
      <c r="I120" s="30" t="b">
        <f t="shared" si="16"/>
        <v>0</v>
      </c>
      <c r="J120" s="100"/>
      <c r="K120" s="76" t="str">
        <f t="shared" si="17"/>
        <v>Enter miscellaneous expenses (e.g. office supplies) during the reporting period in Florida.</v>
      </c>
      <c r="L120" s="100"/>
      <c r="M120" s="161"/>
      <c r="N120" s="209" t="s">
        <v>451</v>
      </c>
      <c r="O120" s="223" t="s">
        <v>452</v>
      </c>
      <c r="P120" s="223" t="s">
        <v>453</v>
      </c>
      <c r="Q120" s="136"/>
      <c r="R120" s="136"/>
      <c r="S120" s="136"/>
    </row>
    <row r="121" spans="1:19" ht="47.25" customHeight="1" x14ac:dyDescent="0.3">
      <c r="A121" s="74">
        <f t="shared" si="13"/>
        <v>1</v>
      </c>
      <c r="B121" s="74">
        <v>114</v>
      </c>
      <c r="C121" s="74"/>
      <c r="D121" s="75">
        <v>82</v>
      </c>
      <c r="E121" s="471" t="s">
        <v>827</v>
      </c>
      <c r="F121" s="472"/>
      <c r="G121" s="501">
        <f>IF($H80+$H81+SUM($H83:$H87)+SUM($H89:$H100)+SUM($H102:$H107)+SUM($H109:$H114)+SUM($H116:$H120)&gt;0,$H80+$H81+SUM($H83:$H87)+SUM($H89:$H100)+SUM($H102:$H107)+SUM($H109:$H114)+SUM($H116:$H120),0)</f>
        <v>0</v>
      </c>
      <c r="H121" s="502"/>
      <c r="I121" s="364" t="s">
        <v>508</v>
      </c>
      <c r="J121" s="102"/>
      <c r="K121" s="76" t="str">
        <f t="shared" si="17"/>
        <v>This line will automatically total.</v>
      </c>
      <c r="L121" s="102"/>
      <c r="M121" s="161"/>
      <c r="N121" s="208" t="s">
        <v>127</v>
      </c>
      <c r="O121" s="208" t="s">
        <v>127</v>
      </c>
      <c r="P121" s="208" t="s">
        <v>127</v>
      </c>
      <c r="Q121" s="136"/>
      <c r="R121" s="136"/>
      <c r="S121" s="136"/>
    </row>
    <row r="122" spans="1:19" ht="27.75" customHeight="1" x14ac:dyDescent="0.3">
      <c r="A122" s="74">
        <f t="shared" si="13"/>
        <v>1</v>
      </c>
      <c r="B122" s="74">
        <v>115</v>
      </c>
      <c r="C122" s="74"/>
      <c r="D122" s="177"/>
      <c r="E122" s="178" t="s">
        <v>581</v>
      </c>
      <c r="F122" s="179"/>
      <c r="G122" s="179"/>
      <c r="H122" s="182">
        <v>0</v>
      </c>
      <c r="I122" s="182" t="b">
        <v>1</v>
      </c>
      <c r="J122" s="180"/>
      <c r="K122" s="181"/>
      <c r="L122" s="181"/>
      <c r="M122" s="161"/>
      <c r="N122" s="208"/>
      <c r="O122" s="208"/>
      <c r="P122" s="208"/>
      <c r="Q122" s="136"/>
      <c r="R122" s="136"/>
      <c r="S122" s="136"/>
    </row>
    <row r="123" spans="1:19" ht="321.75" customHeight="1" x14ac:dyDescent="0.3">
      <c r="A123" s="74">
        <f t="shared" si="13"/>
        <v>1</v>
      </c>
      <c r="B123" s="74">
        <v>116</v>
      </c>
      <c r="C123" s="74"/>
      <c r="D123" s="75">
        <v>83</v>
      </c>
      <c r="E123" s="75" t="s">
        <v>891</v>
      </c>
      <c r="F123" s="164"/>
      <c r="G123" s="164"/>
      <c r="H123" s="143"/>
      <c r="I123" s="30" t="b">
        <f>IF(A123&gt;0,IF(ISBLANK(H123),FALSE,TRUE))</f>
        <v>0</v>
      </c>
      <c r="J123" s="103" t="s">
        <v>631</v>
      </c>
      <c r="K123" s="76" t="str">
        <f t="shared" ref="K123:K134" si="18">IF(A123=1,N123,IF(A123=2,O123,IF(A123=3,P123,"")))</f>
        <v xml:space="preserve">Enter total amount paid by the reporting entity, net of recoupment during the reporting period and in Florida that were not reimbursed by an underwriter or paid from the underwriter's policy loss reserves. Do not include search or closing losses otherwise reported on Lines 85 and 86.
</v>
      </c>
      <c r="L123" s="103" t="s">
        <v>128</v>
      </c>
      <c r="M123" s="161"/>
      <c r="N123" s="209" t="s">
        <v>454</v>
      </c>
      <c r="O123" s="209" t="s">
        <v>455</v>
      </c>
      <c r="P123" s="209" t="s">
        <v>63</v>
      </c>
      <c r="Q123" s="134"/>
      <c r="R123" s="134"/>
      <c r="S123" s="134"/>
    </row>
    <row r="124" spans="1:19" ht="117" customHeight="1" x14ac:dyDescent="0.3">
      <c r="A124" s="74">
        <f t="shared" si="13"/>
        <v>1</v>
      </c>
      <c r="B124" s="74">
        <v>117</v>
      </c>
      <c r="C124" s="74"/>
      <c r="D124" s="347"/>
      <c r="E124" s="416" t="s">
        <v>892</v>
      </c>
      <c r="F124" s="417"/>
      <c r="G124" s="417"/>
      <c r="H124" s="418"/>
      <c r="I124" s="419" t="b">
        <f>IF(A124&gt;0,IF(ISBLANK(H124),FALSE,TRUE))</f>
        <v>0</v>
      </c>
      <c r="J124" s="420" t="s">
        <v>643</v>
      </c>
      <c r="K124" s="421" t="str">
        <f t="shared" si="18"/>
        <v>Enter total number of title loss files opened by the reporting entity during the reporting period that will not be reimbursed by the underwriter or paid from the underwriter's policy loss reserves. Do not include search or closing loss files otherwise reported on Lines 85 and 86.</v>
      </c>
      <c r="L124" s="97" t="s">
        <v>129</v>
      </c>
      <c r="M124" s="161"/>
      <c r="N124" s="209" t="s">
        <v>644</v>
      </c>
      <c r="O124" s="209" t="s">
        <v>644</v>
      </c>
      <c r="P124" s="208" t="s">
        <v>63</v>
      </c>
      <c r="Q124" s="137"/>
      <c r="R124" s="137"/>
      <c r="S124" s="137"/>
    </row>
    <row r="125" spans="1:19" ht="93" customHeight="1" x14ac:dyDescent="0.3">
      <c r="A125" s="74">
        <f t="shared" si="13"/>
        <v>1</v>
      </c>
      <c r="B125" s="74">
        <v>118</v>
      </c>
      <c r="C125" s="74"/>
      <c r="D125" s="346">
        <v>84</v>
      </c>
      <c r="E125" s="75" t="s">
        <v>570</v>
      </c>
      <c r="F125" s="166"/>
      <c r="G125" s="166"/>
      <c r="H125" s="143"/>
      <c r="I125" s="30" t="b">
        <f>IF(A125&gt;0,IF(ISBLANK(H125),FALSE,TRUE))</f>
        <v>0</v>
      </c>
      <c r="J125" s="97" t="s">
        <v>130</v>
      </c>
      <c r="K125" s="76" t="str">
        <f t="shared" si="18"/>
        <v xml:space="preserve">Enter total number of title error loss files paid by the reporting entity during the reporting period that will not be reimbursed by the underwriter or paid from the underwriter's policy loss reserves. Do not include search or closing loss otherwise reported on Lines 85 and 86.
</v>
      </c>
      <c r="L125" s="97" t="s">
        <v>130</v>
      </c>
      <c r="M125" s="161"/>
      <c r="N125" s="209" t="s">
        <v>646</v>
      </c>
      <c r="O125" s="209" t="s">
        <v>647</v>
      </c>
      <c r="P125" s="208" t="s">
        <v>63</v>
      </c>
      <c r="Q125" s="134"/>
      <c r="R125" s="134"/>
      <c r="S125" s="134"/>
    </row>
    <row r="126" spans="1:19" ht="106.5" customHeight="1" x14ac:dyDescent="0.3">
      <c r="A126" s="74">
        <f t="shared" si="13"/>
        <v>1</v>
      </c>
      <c r="B126" s="74">
        <v>119</v>
      </c>
      <c r="C126" s="74"/>
      <c r="D126" s="349"/>
      <c r="E126" s="75" t="s">
        <v>893</v>
      </c>
      <c r="F126" s="166"/>
      <c r="G126" s="165"/>
      <c r="H126" s="143"/>
      <c r="I126" s="30" t="b">
        <f>IF(A126&gt;0,IF(ISBLANK(H126),FALSE,TRUE))</f>
        <v>0</v>
      </c>
      <c r="J126" s="97" t="s">
        <v>894</v>
      </c>
      <c r="K126" s="76" t="str">
        <f t="shared" si="18"/>
        <v xml:space="preserve">Enter total amount of reimbursements paid by reporting entity during the reporting period to all underwriters for claims paid, excepting contract deductible, in Florida. Report contract deductibles on Line 88 below. 
</v>
      </c>
      <c r="L126" s="97" t="s">
        <v>571</v>
      </c>
      <c r="M126" s="161"/>
      <c r="N126" s="209" t="s">
        <v>648</v>
      </c>
      <c r="O126" s="209" t="s">
        <v>645</v>
      </c>
      <c r="P126" s="208" t="s">
        <v>63</v>
      </c>
      <c r="Q126" s="137"/>
      <c r="R126" s="137"/>
      <c r="S126" s="137"/>
    </row>
    <row r="127" spans="1:19" ht="183" customHeight="1" x14ac:dyDescent="0.35">
      <c r="A127" s="74">
        <f t="shared" si="13"/>
        <v>1</v>
      </c>
      <c r="B127" s="74">
        <v>120</v>
      </c>
      <c r="C127" s="74"/>
      <c r="D127" s="353">
        <v>85</v>
      </c>
      <c r="E127" s="75" t="s">
        <v>925</v>
      </c>
      <c r="F127" s="166"/>
      <c r="G127" s="165"/>
      <c r="H127" s="143"/>
      <c r="I127" s="30" t="b">
        <f>IF(A127&gt;0,IF(ISBLANK(H127),FALSE,TRUE))</f>
        <v>0</v>
      </c>
      <c r="J127" s="97" t="s">
        <v>131</v>
      </c>
      <c r="K127" s="76" t="str">
        <f t="shared" si="18"/>
        <v xml:space="preserve">Enter total amount of closing losses paid, net of recoupment, during the reporting period for closing transactions in Florida </v>
      </c>
      <c r="L127" s="97" t="s">
        <v>131</v>
      </c>
      <c r="M127" s="161"/>
      <c r="N127" s="209" t="s">
        <v>456</v>
      </c>
      <c r="O127" s="209" t="s">
        <v>456</v>
      </c>
      <c r="P127" s="209" t="s">
        <v>456</v>
      </c>
      <c r="Q127" s="137"/>
      <c r="R127" s="137"/>
      <c r="S127" s="137"/>
    </row>
    <row r="128" spans="1:19" ht="64.5" customHeight="1" x14ac:dyDescent="0.35">
      <c r="A128" s="74">
        <f t="shared" si="13"/>
        <v>1</v>
      </c>
      <c r="B128" s="74">
        <v>121</v>
      </c>
      <c r="C128" s="74"/>
      <c r="D128" s="350"/>
      <c r="E128" s="75" t="s">
        <v>650</v>
      </c>
      <c r="F128" s="166"/>
      <c r="G128" s="164"/>
      <c r="H128" s="373"/>
      <c r="I128" s="30" t="b">
        <f t="shared" ref="I128:I133" si="19">IF(A128&gt;0,IF(ISBLANK(H128),FALSE,TRUE))</f>
        <v>0</v>
      </c>
      <c r="J128" s="111" t="s">
        <v>572</v>
      </c>
      <c r="K128" s="76" t="str">
        <f t="shared" si="18"/>
        <v>Enter total number (not dollar amount) of closing error files that were short-funded during reporting period in Florida.</v>
      </c>
      <c r="L128" s="111" t="s">
        <v>572</v>
      </c>
      <c r="M128" s="161"/>
      <c r="N128" s="209" t="s">
        <v>572</v>
      </c>
      <c r="O128" s="209" t="s">
        <v>457</v>
      </c>
      <c r="P128" s="209" t="s">
        <v>457</v>
      </c>
      <c r="Q128" s="136"/>
      <c r="R128" s="136"/>
      <c r="S128" s="136"/>
    </row>
    <row r="129" spans="1:19" ht="90.75" customHeight="1" x14ac:dyDescent="0.35">
      <c r="A129" s="74">
        <f t="shared" si="13"/>
        <v>1</v>
      </c>
      <c r="B129" s="74">
        <v>122</v>
      </c>
      <c r="C129" s="74"/>
      <c r="D129" s="352"/>
      <c r="E129" s="75" t="s">
        <v>649</v>
      </c>
      <c r="F129" s="166"/>
      <c r="G129" s="166"/>
      <c r="H129" s="143"/>
      <c r="I129" s="30" t="b">
        <f t="shared" si="19"/>
        <v>0</v>
      </c>
      <c r="J129" s="97" t="s">
        <v>699</v>
      </c>
      <c r="K129" s="76" t="str">
        <f t="shared" si="18"/>
        <v>Enter total amount of shortages, net of recoupment, on closing files funded during the reporting period in Florida.</v>
      </c>
      <c r="L129" s="97" t="s">
        <v>132</v>
      </c>
      <c r="M129" s="161"/>
      <c r="N129" s="209" t="s">
        <v>458</v>
      </c>
      <c r="O129" s="209" t="s">
        <v>458</v>
      </c>
      <c r="P129" s="209" t="s">
        <v>458</v>
      </c>
      <c r="Q129" s="109"/>
      <c r="R129" s="109"/>
      <c r="S129" s="109"/>
    </row>
    <row r="130" spans="1:19" ht="107.25" customHeight="1" x14ac:dyDescent="0.3">
      <c r="A130" s="74">
        <f t="shared" si="13"/>
        <v>1</v>
      </c>
      <c r="B130" s="74">
        <v>123</v>
      </c>
      <c r="C130" s="74"/>
      <c r="D130" s="75">
        <v>86</v>
      </c>
      <c r="E130" s="75" t="s">
        <v>574</v>
      </c>
      <c r="F130" s="166"/>
      <c r="G130" s="166"/>
      <c r="H130" s="143"/>
      <c r="I130" s="30" t="b">
        <f t="shared" si="19"/>
        <v>0</v>
      </c>
      <c r="J130" s="97" t="s">
        <v>573</v>
      </c>
      <c r="K130" s="76" t="str">
        <f t="shared" si="18"/>
        <v>Enter total amount of losses paid during the reporting period in Florida resulting from abstracts or searches performed, not otherwise included in Line 82 or 83, not reimbursed by an underwriter or paid from the underwriter's policy loss reserves and not reimbursed from any other party including an E&amp;O insurer.</v>
      </c>
      <c r="L130" s="97" t="s">
        <v>573</v>
      </c>
      <c r="M130" s="161"/>
      <c r="N130" s="209" t="s">
        <v>698</v>
      </c>
      <c r="O130" s="209" t="s">
        <v>459</v>
      </c>
      <c r="P130" s="209" t="s">
        <v>460</v>
      </c>
      <c r="Q130" s="118"/>
      <c r="R130" s="118"/>
      <c r="S130" s="118"/>
    </row>
    <row r="131" spans="1:19" ht="92.25" customHeight="1" x14ac:dyDescent="0.3">
      <c r="A131" s="74">
        <f t="shared" si="13"/>
        <v>1</v>
      </c>
      <c r="B131" s="74">
        <v>124</v>
      </c>
      <c r="C131" s="74"/>
      <c r="D131" s="75">
        <v>87</v>
      </c>
      <c r="E131" s="75" t="s">
        <v>575</v>
      </c>
      <c r="F131" s="166"/>
      <c r="G131" s="166"/>
      <c r="H131" s="143"/>
      <c r="I131" s="30" t="b">
        <f t="shared" si="19"/>
        <v>0</v>
      </c>
      <c r="J131" s="97" t="s">
        <v>461</v>
      </c>
      <c r="K131" s="76" t="str">
        <f t="shared" si="18"/>
        <v>Enter total amount of loss-related legal expenses paid during the reporting period in Florida, not otherwise included in Line 68, and not reimbursed by an underwriter or paid from the underwriter's policy loss/expense  reserves.</v>
      </c>
      <c r="L131" s="97" t="s">
        <v>461</v>
      </c>
      <c r="M131" s="161"/>
      <c r="N131" s="208" t="s">
        <v>461</v>
      </c>
      <c r="O131" s="208" t="s">
        <v>461</v>
      </c>
      <c r="P131" s="208" t="s">
        <v>462</v>
      </c>
      <c r="Q131" s="107"/>
      <c r="R131" s="107"/>
      <c r="S131" s="107"/>
    </row>
    <row r="132" spans="1:19" ht="102" customHeight="1" x14ac:dyDescent="0.3">
      <c r="A132" s="74">
        <f t="shared" si="13"/>
        <v>1</v>
      </c>
      <c r="B132" s="74">
        <v>125</v>
      </c>
      <c r="C132" s="74"/>
      <c r="D132" s="75">
        <v>88</v>
      </c>
      <c r="E132" s="75" t="s">
        <v>582</v>
      </c>
      <c r="F132" s="166"/>
      <c r="G132" s="166"/>
      <c r="H132" s="143"/>
      <c r="I132" s="30" t="b">
        <f t="shared" si="19"/>
        <v>0</v>
      </c>
      <c r="J132" s="102"/>
      <c r="K132" s="76" t="str">
        <f t="shared" si="18"/>
        <v>Enter total amount of all underwriter claims-related deductibles paid during the reporting period in Florida.</v>
      </c>
      <c r="L132" s="102"/>
      <c r="M132" s="161"/>
      <c r="N132" s="209" t="s">
        <v>463</v>
      </c>
      <c r="O132" s="209" t="s">
        <v>700</v>
      </c>
      <c r="P132" s="208" t="s">
        <v>63</v>
      </c>
      <c r="Q132" s="107"/>
      <c r="R132" s="107"/>
      <c r="S132" s="107"/>
    </row>
    <row r="133" spans="1:19" ht="81" x14ac:dyDescent="0.3">
      <c r="A133" s="74">
        <f t="shared" si="13"/>
        <v>1</v>
      </c>
      <c r="B133" s="74">
        <v>126</v>
      </c>
      <c r="C133" s="74"/>
      <c r="D133" s="75">
        <v>89</v>
      </c>
      <c r="E133" s="75" t="s">
        <v>895</v>
      </c>
      <c r="F133" s="165"/>
      <c r="G133" s="165"/>
      <c r="H133" s="143"/>
      <c r="I133" s="30" t="b">
        <f t="shared" si="19"/>
        <v>0</v>
      </c>
      <c r="J133" s="138" t="s">
        <v>578</v>
      </c>
      <c r="K133" s="76" t="str">
        <f t="shared" si="18"/>
        <v>Enter total cost of  transactions in which a policy was intended to be issued but was not issued for any reason.</v>
      </c>
      <c r="L133" s="138" t="s">
        <v>578</v>
      </c>
      <c r="M133" s="161"/>
      <c r="N133" s="208" t="s">
        <v>133</v>
      </c>
      <c r="O133" s="208" t="s">
        <v>464</v>
      </c>
      <c r="P133" s="208" t="s">
        <v>465</v>
      </c>
      <c r="Q133" s="107"/>
      <c r="R133" s="107"/>
      <c r="S133" s="107"/>
    </row>
    <row r="134" spans="1:19" ht="70.5" customHeight="1" x14ac:dyDescent="0.3">
      <c r="A134" s="74">
        <f t="shared" si="13"/>
        <v>1</v>
      </c>
      <c r="B134" s="74">
        <v>127</v>
      </c>
      <c r="C134" s="74"/>
      <c r="D134" s="75">
        <v>90</v>
      </c>
      <c r="E134" s="471" t="s">
        <v>828</v>
      </c>
      <c r="F134" s="472"/>
      <c r="G134" s="501">
        <f>IF($H123+$H126+$H127+$H129+$H130+$H131+$H132&gt;0,$H123+$H126+$H127+$H129+$H130+$H131+$H132,0)</f>
        <v>0</v>
      </c>
      <c r="H134" s="502"/>
      <c r="I134" s="364" t="s">
        <v>508</v>
      </c>
      <c r="J134" s="102"/>
      <c r="K134" s="76" t="str">
        <f t="shared" si="18"/>
        <v>This line will automatically total.</v>
      </c>
      <c r="L134" s="102"/>
      <c r="M134" s="161"/>
      <c r="N134" s="208" t="s">
        <v>127</v>
      </c>
      <c r="O134" s="208" t="s">
        <v>127</v>
      </c>
      <c r="P134" s="208" t="s">
        <v>127</v>
      </c>
      <c r="Q134" s="109"/>
      <c r="R134" s="109"/>
      <c r="S134" s="109"/>
    </row>
    <row r="135" spans="1:19" ht="27.75" customHeight="1" x14ac:dyDescent="0.3">
      <c r="A135" s="74">
        <f t="shared" si="13"/>
        <v>1</v>
      </c>
      <c r="B135" s="74">
        <v>128</v>
      </c>
      <c r="C135" s="74"/>
      <c r="D135" s="177"/>
      <c r="E135" s="178" t="s">
        <v>576</v>
      </c>
      <c r="F135" s="185"/>
      <c r="G135" s="185"/>
      <c r="H135" s="186">
        <v>0</v>
      </c>
      <c r="I135" s="186" t="b">
        <v>1</v>
      </c>
      <c r="J135" s="180"/>
      <c r="K135" s="181"/>
      <c r="L135" s="181"/>
      <c r="M135" s="161"/>
      <c r="N135" s="208"/>
      <c r="O135" s="208"/>
      <c r="P135" s="208"/>
      <c r="Q135" s="139"/>
      <c r="R135" s="139"/>
      <c r="S135" s="139"/>
    </row>
    <row r="136" spans="1:19" ht="183" customHeight="1" x14ac:dyDescent="0.3">
      <c r="A136" s="74">
        <f t="shared" si="13"/>
        <v>1</v>
      </c>
      <c r="B136" s="74">
        <v>129</v>
      </c>
      <c r="C136" s="74"/>
      <c r="D136" s="75">
        <v>91</v>
      </c>
      <c r="E136" s="75" t="s">
        <v>896</v>
      </c>
      <c r="F136" s="164"/>
      <c r="G136" s="164"/>
      <c r="H136" s="143"/>
      <c r="I136" s="30" t="b">
        <f>IF(A136&gt;0,IF(ISBLANK(H136),FALSE,TRUE))</f>
        <v>0</v>
      </c>
      <c r="J136" s="100"/>
      <c r="K136" s="76" t="str">
        <f t="shared" ref="K136:K143" si="20">IF(A136=1,N136,IF(A136=2,O136,IF(A136=3,P136,"")))</f>
        <v xml:space="preserve">Enter total amount of E&amp;O insurance premiums paid during the reporting period in Florida. </v>
      </c>
      <c r="L136" s="100"/>
      <c r="M136" s="161"/>
      <c r="N136" s="208" t="s">
        <v>466</v>
      </c>
      <c r="O136" s="210" t="s">
        <v>467</v>
      </c>
      <c r="P136" s="210" t="s">
        <v>467</v>
      </c>
      <c r="Q136" s="139"/>
      <c r="R136" s="139"/>
      <c r="S136" s="139"/>
    </row>
    <row r="137" spans="1:19" ht="183" customHeight="1" x14ac:dyDescent="0.3">
      <c r="A137" s="74">
        <f t="shared" si="13"/>
        <v>1</v>
      </c>
      <c r="B137" s="74">
        <v>130</v>
      </c>
      <c r="C137" s="74"/>
      <c r="D137" s="75">
        <v>92</v>
      </c>
      <c r="E137" s="75" t="s">
        <v>577</v>
      </c>
      <c r="F137" s="165"/>
      <c r="G137" s="165"/>
      <c r="H137" s="143"/>
      <c r="I137" s="30" t="b">
        <f>IF(A137&gt;0,IF(ISBLANK(H137),FALSE,TRUE))</f>
        <v>0</v>
      </c>
      <c r="J137" s="102"/>
      <c r="K137" s="76" t="str">
        <f t="shared" si="20"/>
        <v xml:space="preserve">Enter total amount of Fidelity/Surety Bond premiums paid during the reporting period in Florida. </v>
      </c>
      <c r="L137" s="102"/>
      <c r="M137" s="161"/>
      <c r="N137" s="208" t="s">
        <v>468</v>
      </c>
      <c r="O137" s="210" t="s">
        <v>469</v>
      </c>
      <c r="P137" s="210" t="s">
        <v>470</v>
      </c>
      <c r="Q137" s="119"/>
      <c r="R137" s="119"/>
      <c r="S137" s="119"/>
    </row>
    <row r="138" spans="1:19" ht="49.5" customHeight="1" x14ac:dyDescent="0.3">
      <c r="A138" s="74">
        <f t="shared" si="13"/>
        <v>1</v>
      </c>
      <c r="B138" s="74">
        <v>131</v>
      </c>
      <c r="C138" s="74"/>
      <c r="D138" s="75">
        <v>93</v>
      </c>
      <c r="E138" s="471" t="s">
        <v>612</v>
      </c>
      <c r="F138" s="472"/>
      <c r="G138" s="501">
        <f>IF(SUM($H136:$H137)&gt;0,SUM($H136:$H137),0)</f>
        <v>0</v>
      </c>
      <c r="H138" s="502"/>
      <c r="I138" s="364" t="s">
        <v>508</v>
      </c>
      <c r="J138" s="138" t="s">
        <v>579</v>
      </c>
      <c r="K138" s="76" t="str">
        <f t="shared" si="20"/>
        <v>This line will automatically total.</v>
      </c>
      <c r="L138" s="138" t="s">
        <v>579</v>
      </c>
      <c r="M138" s="161"/>
      <c r="N138" s="208" t="s">
        <v>127</v>
      </c>
      <c r="O138" s="208" t="s">
        <v>127</v>
      </c>
      <c r="P138" s="208" t="s">
        <v>127</v>
      </c>
      <c r="Q138" s="109"/>
      <c r="R138" s="109"/>
      <c r="S138" s="109"/>
    </row>
    <row r="139" spans="1:19" ht="49.5" customHeight="1" x14ac:dyDescent="0.3">
      <c r="A139" s="74">
        <f t="shared" si="13"/>
        <v>1</v>
      </c>
      <c r="B139" s="74">
        <v>132</v>
      </c>
      <c r="C139" s="74"/>
      <c r="D139" s="75">
        <v>94</v>
      </c>
      <c r="E139" s="471" t="s">
        <v>613</v>
      </c>
      <c r="F139" s="472"/>
      <c r="G139" s="501">
        <f>IF(SUM($G121+$G134+$G138&gt;0),$G121+$G134+$G138,0)</f>
        <v>0</v>
      </c>
      <c r="H139" s="502"/>
      <c r="I139" s="364" t="s">
        <v>508</v>
      </c>
      <c r="J139" s="100"/>
      <c r="K139" s="76" t="str">
        <f t="shared" si="20"/>
        <v>This line will automatically total.</v>
      </c>
      <c r="L139" s="100"/>
      <c r="M139" s="161"/>
      <c r="N139" s="208" t="s">
        <v>127</v>
      </c>
      <c r="O139" s="208" t="s">
        <v>127</v>
      </c>
      <c r="P139" s="208" t="s">
        <v>127</v>
      </c>
      <c r="Q139" s="109"/>
      <c r="R139" s="109"/>
      <c r="S139" s="109"/>
    </row>
    <row r="140" spans="1:19" ht="49.5" customHeight="1" x14ac:dyDescent="0.3">
      <c r="A140" s="74">
        <f t="shared" ref="A140:A143" si="21">IF($F$4="Single State Agent",1,IF($F$4="Multi-State Agent",2,IF($F$4="Retail Offices of Direct-Writing Underwriters",3,0)))</f>
        <v>1</v>
      </c>
      <c r="B140" s="74">
        <v>133</v>
      </c>
      <c r="C140" s="74"/>
      <c r="D140" s="75">
        <v>95</v>
      </c>
      <c r="E140" s="471" t="s">
        <v>670</v>
      </c>
      <c r="F140" s="472"/>
      <c r="G140" s="501">
        <f>IF($G77+$G139&gt;0,$G77-$G139,0)</f>
        <v>0</v>
      </c>
      <c r="H140" s="502"/>
      <c r="I140" s="364" t="s">
        <v>508</v>
      </c>
      <c r="J140" s="101"/>
      <c r="K140" s="76" t="str">
        <f t="shared" si="20"/>
        <v>This line will automatically fill from line 49, and subtract line 94, providing net income before taxes.</v>
      </c>
      <c r="L140" s="101"/>
      <c r="M140" s="161"/>
      <c r="N140" s="208" t="s">
        <v>671</v>
      </c>
      <c r="O140" s="208" t="s">
        <v>671</v>
      </c>
      <c r="P140" s="208" t="s">
        <v>672</v>
      </c>
      <c r="Q140" s="109"/>
      <c r="R140" s="109"/>
      <c r="S140" s="109"/>
    </row>
    <row r="141" spans="1:19" ht="72.75" customHeight="1" x14ac:dyDescent="0.3">
      <c r="A141" s="74">
        <f t="shared" si="21"/>
        <v>1</v>
      </c>
      <c r="B141" s="74">
        <v>134</v>
      </c>
      <c r="C141" s="74"/>
      <c r="D141" s="75">
        <v>96</v>
      </c>
      <c r="E141" s="75" t="s">
        <v>580</v>
      </c>
      <c r="F141" s="154"/>
      <c r="G141" s="154"/>
      <c r="H141" s="143"/>
      <c r="I141" s="30" t="b">
        <f>IF(A141&gt;0,IF(ISBLANK(H141),FALSE,TRUE))</f>
        <v>0</v>
      </c>
      <c r="J141" s="101"/>
      <c r="K141" s="76" t="str">
        <f t="shared" si="20"/>
        <v>Enter the amount of federal income taxes incurred for reporting period.</v>
      </c>
      <c r="L141" s="101"/>
      <c r="M141" s="161"/>
      <c r="N141" s="208" t="s">
        <v>134</v>
      </c>
      <c r="O141" s="211" t="s">
        <v>471</v>
      </c>
      <c r="P141" s="211" t="s">
        <v>472</v>
      </c>
      <c r="Q141" s="140"/>
      <c r="R141" s="140"/>
      <c r="S141" s="140"/>
    </row>
    <row r="142" spans="1:19" ht="49.5" customHeight="1" x14ac:dyDescent="0.3">
      <c r="A142" s="74">
        <f t="shared" si="21"/>
        <v>1</v>
      </c>
      <c r="B142" s="74">
        <v>135</v>
      </c>
      <c r="C142" s="74"/>
      <c r="D142" s="75">
        <v>97</v>
      </c>
      <c r="E142" s="471" t="s">
        <v>673</v>
      </c>
      <c r="F142" s="472"/>
      <c r="G142" s="501">
        <f>IF($G140+$H141&gt;0,$G140-$H141,0)</f>
        <v>0</v>
      </c>
      <c r="H142" s="502"/>
      <c r="I142" s="364" t="s">
        <v>508</v>
      </c>
      <c r="J142" s="102"/>
      <c r="K142" s="76" t="str">
        <f t="shared" si="20"/>
        <v>This line will subtract line 96 from line 95, providing net income</v>
      </c>
      <c r="L142" s="102"/>
      <c r="M142" s="161"/>
      <c r="N142" s="208" t="s">
        <v>674</v>
      </c>
      <c r="O142" s="208" t="s">
        <v>674</v>
      </c>
      <c r="P142" s="208" t="s">
        <v>675</v>
      </c>
      <c r="Q142" s="109"/>
      <c r="R142" s="109"/>
      <c r="S142" s="109"/>
    </row>
    <row r="143" spans="1:19" ht="165" customHeight="1" x14ac:dyDescent="0.3">
      <c r="A143" s="74">
        <f t="shared" si="21"/>
        <v>1</v>
      </c>
      <c r="B143" s="74">
        <v>136</v>
      </c>
      <c r="C143" s="74"/>
      <c r="D143" s="75">
        <v>98</v>
      </c>
      <c r="E143" s="75" t="s">
        <v>135</v>
      </c>
      <c r="F143" s="154"/>
      <c r="G143" s="154"/>
      <c r="H143" s="141"/>
      <c r="I143" s="30" t="b">
        <f>IF(A143&gt;0,IF(ISBLANK(H143),FALSE,TRUE))</f>
        <v>0</v>
      </c>
      <c r="J143" s="97" t="s">
        <v>794</v>
      </c>
      <c r="K143" s="76" t="str">
        <f t="shared" si="20"/>
        <v>Enter the agency's net worth from the balance sheet.</v>
      </c>
      <c r="L143" s="97" t="s">
        <v>136</v>
      </c>
      <c r="M143" s="161"/>
      <c r="N143" s="208" t="s">
        <v>137</v>
      </c>
      <c r="O143" s="211" t="s">
        <v>473</v>
      </c>
      <c r="P143" s="208" t="s">
        <v>474</v>
      </c>
      <c r="Q143" s="119"/>
      <c r="R143" s="119"/>
      <c r="S143" s="119"/>
    </row>
    <row r="144" spans="1:19" x14ac:dyDescent="0.3">
      <c r="M144" s="161"/>
    </row>
    <row r="145" spans="13:13" x14ac:dyDescent="0.3">
      <c r="M145" s="161"/>
    </row>
    <row r="146" spans="13:13" x14ac:dyDescent="0.3">
      <c r="M146" s="161"/>
    </row>
    <row r="147" spans="13:13" x14ac:dyDescent="0.3">
      <c r="M147" s="161"/>
    </row>
    <row r="148" spans="13:13" x14ac:dyDescent="0.3">
      <c r="M148" s="161"/>
    </row>
    <row r="149" spans="13:13" x14ac:dyDescent="0.3">
      <c r="M149" s="161"/>
    </row>
  </sheetData>
  <sheetProtection selectLockedCells="1"/>
  <customSheetViews>
    <customSheetView guid="{0B166DB1-882B-4059-AFBD-46B33902D269}" scale="90" fitToPage="1" hiddenRows="1" hiddenColumns="1" topLeftCell="C2">
      <pane ySplit="5" topLeftCell="A139" activePane="bottomLeft" state="frozen"/>
      <selection pane="bottomLeft" activeCell="F59" sqref="F59"/>
      <pageMargins left="0.7" right="0.56000000000000005" top="0.47" bottom="0.48" header="0.3" footer="0.3"/>
      <pageSetup scale="65" fitToHeight="16" orientation="landscape" r:id="rId1"/>
    </customSheetView>
    <customSheetView guid="{D1D0C3C0-E294-4264-83AD-0AF2AEFBDDD1}" scale="90" fitToPage="1" hiddenRows="1" hiddenColumns="1" topLeftCell="C2">
      <pane ySplit="5" topLeftCell="A113" activePane="bottomLeft" state="frozen"/>
      <selection pane="bottomLeft" activeCell="AB107" sqref="AB107"/>
      <pageMargins left="0.7" right="0.56000000000000005" top="0.47" bottom="0.48" header="0.3" footer="0.3"/>
      <pageSetup scale="65" fitToHeight="16" orientation="landscape" r:id="rId2"/>
    </customSheetView>
  </customSheetViews>
  <mergeCells count="49">
    <mergeCell ref="G142:H142"/>
    <mergeCell ref="E121:F121"/>
    <mergeCell ref="G121:H121"/>
    <mergeCell ref="E142:F142"/>
    <mergeCell ref="G139:H139"/>
    <mergeCell ref="G140:H140"/>
    <mergeCell ref="E139:F139"/>
    <mergeCell ref="E140:F140"/>
    <mergeCell ref="E134:F134"/>
    <mergeCell ref="E138:F138"/>
    <mergeCell ref="G134:H134"/>
    <mergeCell ref="G138:H138"/>
    <mergeCell ref="K108:K111"/>
    <mergeCell ref="E108:F108"/>
    <mergeCell ref="G82:H82"/>
    <mergeCell ref="G88:H88"/>
    <mergeCell ref="G48:H48"/>
    <mergeCell ref="E48:F48"/>
    <mergeCell ref="K61:K64"/>
    <mergeCell ref="K82:K84"/>
    <mergeCell ref="G77:H77"/>
    <mergeCell ref="G79:H79"/>
    <mergeCell ref="G108:H108"/>
    <mergeCell ref="E77:F77"/>
    <mergeCell ref="E79:F79"/>
    <mergeCell ref="E82:F82"/>
    <mergeCell ref="E88:F88"/>
    <mergeCell ref="E60:F60"/>
    <mergeCell ref="P24:P26"/>
    <mergeCell ref="K15:K19"/>
    <mergeCell ref="L7:L10"/>
    <mergeCell ref="K24:K26"/>
    <mergeCell ref="F4:I4"/>
    <mergeCell ref="N24:N26"/>
    <mergeCell ref="O24:O26"/>
    <mergeCell ref="J7:J9"/>
    <mergeCell ref="J10:J22"/>
    <mergeCell ref="J23:K23"/>
    <mergeCell ref="G60:H60"/>
    <mergeCell ref="E44:F44"/>
    <mergeCell ref="D2:L3"/>
    <mergeCell ref="D4:E4"/>
    <mergeCell ref="K34:K37"/>
    <mergeCell ref="L34:L37"/>
    <mergeCell ref="K39:K42"/>
    <mergeCell ref="L39:L42"/>
    <mergeCell ref="J34:J37"/>
    <mergeCell ref="J39:J42"/>
    <mergeCell ref="J51:J52"/>
  </mergeCells>
  <conditionalFormatting sqref="I67:I77 I79:I121 I136:I143 I8:I22 I123:I134 I24:I44 I46:I65">
    <cfRule type="cellIs" dxfId="86" priority="65" operator="equal">
      <formula>TRUE</formula>
    </cfRule>
    <cfRule type="cellIs" dxfId="85" priority="66" stopIfTrue="1" operator="equal">
      <formula>FALSE</formula>
    </cfRule>
  </conditionalFormatting>
  <dataValidations count="30">
    <dataValidation type="whole" allowBlank="1" showInputMessage="1" showErrorMessage="1" error="Enter whole values for dollar amounts only" sqref="H73 H67 H75" xr:uid="{00000000-0002-0000-0200-000000000000}">
      <formula1>-999999999999999</formula1>
      <formula2>999999999999999</formula2>
    </dataValidation>
    <dataValidation type="whole" allowBlank="1" showInputMessage="1" showErrorMessage="1" sqref="H143" xr:uid="{00000000-0002-0000-0200-000001000000}">
      <formula1>-99999999999999</formula1>
      <formula2>99999999999999</formula2>
    </dataValidation>
    <dataValidation type="decimal" allowBlank="1" showInputMessage="1" showErrorMessage="1" error="Must be a numeric value; decimals are accepted however entries under 1.0 will convert from decimal to percentage unless started with zero - please check your result. " sqref="H32" xr:uid="{00000000-0002-0000-0200-000002000000}">
      <formula1>0</formula1>
      <formula2>1</formula2>
    </dataValidation>
    <dataValidation type="whole" allowBlank="1" showInputMessage="1" showErrorMessage="1" error="Enter a whole number that cannot exceed 50." sqref="H30" xr:uid="{00000000-0002-0000-0200-000003000000}">
      <formula1>0</formula1>
      <formula2>50</formula2>
    </dataValidation>
    <dataValidation type="whole" allowBlank="1" showInputMessage="1" showErrorMessage="1" error="Enter a valid Employer Identification Number (nine numeric digits)" sqref="F12" xr:uid="{00000000-0002-0000-0200-000004000000}">
      <formula1>1</formula1>
      <formula2>999999999</formula2>
    </dataValidation>
    <dataValidation type="list" allowBlank="1" showInputMessage="1" showErrorMessage="1" sqref="H8" xr:uid="{00000000-0002-0000-0200-000005000000}">
      <formula1>"2012,2013,2014,2015,2016"</formula1>
    </dataValidation>
    <dataValidation type="whole" allowBlank="1" showInputMessage="1" showErrorMessage="1" error="Enter a whole numeric value only" sqref="H33" xr:uid="{00000000-0002-0000-0200-000006000000}">
      <formula1>0</formula1>
      <formula2>9999999999</formula2>
    </dataValidation>
    <dataValidation type="list" allowBlank="1" showInputMessage="1" showErrorMessage="1" sqref="F27:G27" xr:uid="{00000000-0002-0000-0200-000007000000}">
      <formula1>"Yes, No"</formula1>
    </dataValidation>
    <dataValidation type="list" allowBlank="1" showInputMessage="1" showErrorMessage="1" sqref="F28:G28" xr:uid="{00000000-0002-0000-0200-000008000000}">
      <formula1>"Title &amp; Closing, Title Only"</formula1>
    </dataValidation>
    <dataValidation type="list" allowBlank="1" showInputMessage="1" showErrorMessage="1" sqref="F31" xr:uid="{00000000-0002-0000-0200-000009000000}">
      <formula1>"0-5 Years,5-10 Years,10-15 Years,Over 15 Years"</formula1>
    </dataValidation>
    <dataValidation type="list" allowBlank="1" showInputMessage="1" showErrorMessage="1" sqref="G24:G26 F24:F25" xr:uid="{00000000-0002-0000-0200-00000A000000}">
      <formula1>"Yes,No"</formula1>
    </dataValidation>
    <dataValidation type="list" allowBlank="1" showInputMessage="1" showErrorMessage="1" error="You must select only one of the three options from the drop-down list." sqref="F4:I4" xr:uid="{00000000-0002-0000-0200-00000B000000}">
      <formula1>$N$2:$N$5</formula1>
    </dataValidation>
    <dataValidation type="whole" allowBlank="1" showInputMessage="1" showErrorMessage="1" error="Enter complete ten-digit telephone number" sqref="F21:G21" xr:uid="{00000000-0002-0000-0200-00000C000000}">
      <formula1>2000000000</formula1>
      <formula2>9999999999</formula2>
    </dataValidation>
    <dataValidation type="textLength" allowBlank="1" showInputMessage="1" showErrorMessage="1" error="Enter a valid email address" sqref="F22:G22" xr:uid="{00000000-0002-0000-0200-00000D000000}">
      <formula1>7</formula1>
      <formula2>500</formula2>
    </dataValidation>
    <dataValidation type="textLength" allowBlank="1" showInputMessage="1" showErrorMessage="1" error="Enter five-digit numeric zip code only" sqref="G18:G19" xr:uid="{00000000-0002-0000-0200-00000E000000}">
      <formula1>5</formula1>
      <formula2>5</formula2>
    </dataValidation>
    <dataValidation type="textLength" errorStyle="information" allowBlank="1" showInputMessage="1" showErrorMessage="1" errorTitle="Agency Number. " error="License number should begin with one of these letters A, D, E, P, or W followed by a six digit number. " sqref="F14:G14" xr:uid="{00000000-0002-0000-0200-00000F000000}">
      <formula1>0</formula1>
      <formula2>7</formula2>
    </dataValidation>
    <dataValidation allowBlank="1" showInputMessage="1" showErrorMessage="1" error="Enter a valid email address" sqref="F30:G30 F143:G143 F141:G141 F136:G137 F109:G120 F89:G107 F83:G87 F80:G81 F67:G76 F46:G47 F32:G43 F123:G133 G31 F49:G65" xr:uid="{00000000-0002-0000-0200-000010000000}"/>
    <dataValidation type="whole" allowBlank="1" showInputMessage="1" showErrorMessage="1" error="Enter a whole number only" sqref="H46:H47 H49:H65" xr:uid="{00000000-0002-0000-0200-000011000000}">
      <formula1>0</formula1>
      <formula2>999999999</formula2>
    </dataValidation>
    <dataValidation type="whole" operator="lessThanOrEqual" allowBlank="1" showInputMessage="1" showErrorMessage="1" error="Enter five-digit numeric zip code only" sqref="F19" xr:uid="{00000000-0002-0000-0200-000012000000}">
      <formula1>99999</formula1>
    </dataValidation>
    <dataValidation type="textLength" operator="greaterThan" allowBlank="1" showInputMessage="1" showErrorMessage="1" error="Enter valid contact name" sqref="F20" xr:uid="{00000000-0002-0000-0200-000013000000}">
      <formula1>3</formula1>
    </dataValidation>
    <dataValidation type="whole" allowBlank="1" showInputMessage="1" showErrorMessage="1" error="Enter whole values for dollar amounts only" sqref="H141 H74 H68:H72 H87 H91:H107 H123:H133 H136:H137 H76 H83:H85 H109:H111 H113:H120" xr:uid="{00000000-0002-0000-0200-000014000000}">
      <formula1>0</formula1>
      <formula2>999999999999999</formula2>
    </dataValidation>
    <dataValidation type="decimal" allowBlank="1" showInputMessage="1" showErrorMessage="1" error="Enter Whole Number representing the TOTAL number of licensed employees throughout the calendar year. (Example: 4)" sqref="G44:H44" xr:uid="{00000000-0002-0000-0200-000015000000}">
      <formula1>0</formula1>
      <formula2>9999999</formula2>
    </dataValidation>
    <dataValidation type="whole" allowBlank="1" showInputMessage="1" showErrorMessage="1" error="Enter a valid Employer Identification Number (nine numeric digits)" sqref="F13" xr:uid="{00000000-0002-0000-0200-000016000000}">
      <formula1>0</formula1>
      <formula2>999999999</formula2>
    </dataValidation>
    <dataValidation type="whole" allowBlank="1" showInputMessage="1" showErrorMessage="1" error="Enter whole values for dollar amounts only" prompt="Enter expenses for owners and partners shown in Line 26." sqref="H81 H90" xr:uid="{00000000-0002-0000-0200-000017000000}">
      <formula1>0</formula1>
      <formula2>999999999999999</formula2>
    </dataValidation>
    <dataValidation type="whole" allowBlank="1" showInputMessage="1" showErrorMessage="1" error="Enter whole values for dollar amounts only" prompt="Enter expenses for employees other than owners and partners shown in Line 26 and licensed employees other than owners and partners shown in Lines 27 and 28." sqref="H80 H89" xr:uid="{00000000-0002-0000-0200-000018000000}">
      <formula1>0</formula1>
      <formula2>999999999999999</formula2>
    </dataValidation>
    <dataValidation type="whole" allowBlank="1" showInputMessage="1" showErrorMessage="1" error="Enter whole values for dollar amounts only" prompt="Enter expenses for leased employees shown in Line 26, 27, and 28." sqref="H86" xr:uid="{00000000-0002-0000-0200-000019000000}">
      <formula1>0</formula1>
      <formula2>999999999999999</formula2>
    </dataValidation>
    <dataValidation type="whole" allowBlank="1" showInputMessage="1" showErrorMessage="1" error="Enter whole values for dollar amounts only" prompt="Enter expenses for employee and owner education when employees and owners are shown in Line 26." sqref="H112" xr:uid="{00000000-0002-0000-0200-00001A000000}">
      <formula1>0</formula1>
      <formula2>999999999999999</formula2>
    </dataValidation>
    <dataValidation type="decimal" allowBlank="1" showInputMessage="1" showErrorMessage="1" error="Enter Full Time Equivalency as a decimal value to the hundredths (Example: 4.25)" prompt="Expenses related to employees must be entered on Lines 50(A), 50(B), 53, 55(A), 55(B), and/or 73." sqref="H34:H38" xr:uid="{00000000-0002-0000-0200-00001B000000}">
      <formula1>0</formula1>
      <formula2>9999999</formula2>
    </dataValidation>
    <dataValidation type="decimal" allowBlank="1" showInputMessage="1" showErrorMessage="1" error="Enter Full Time Equivalency as a decimal value to the hundredths (Example: 4.25)" prompt="Expenses related to licensed employees must be entered on Lines 50(A), 53, and/or 55(A)." sqref="H39:H43" xr:uid="{00000000-0002-0000-0200-00001C000000}">
      <formula1>0</formula1>
      <formula2>9999999</formula2>
    </dataValidation>
    <dataValidation type="list" allowBlank="1" showInputMessage="1" showErrorMessage="1" error="Pick state from down-arrow list" sqref="F9:G9 F18 F29:G29" xr:uid="{00000000-0002-0000-0200-00001D000000}">
      <formula1>$T$8:$T$69</formula1>
    </dataValidation>
  </dataValidations>
  <pageMargins left="0.7" right="0.56000000000000005" top="0.47" bottom="0.48" header="0.3" footer="0.3"/>
  <pageSetup scale="65" fitToHeight="16"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8"/>
  <sheetViews>
    <sheetView view="pageBreakPreview" topLeftCell="E1" zoomScale="60" zoomScaleNormal="80" workbookViewId="0">
      <pane ySplit="7" topLeftCell="A8" activePane="bottomLeft" state="frozen"/>
      <selection activeCell="B1" sqref="B1"/>
      <selection pane="bottomLeft" activeCell="L6" sqref="L6"/>
    </sheetView>
  </sheetViews>
  <sheetFormatPr defaultColWidth="29.5546875" defaultRowHeight="14.4" x14ac:dyDescent="0.3"/>
  <cols>
    <col min="1" max="1" width="10.33203125" style="11" hidden="1" customWidth="1"/>
    <col min="2" max="2" width="36.6640625" style="11" customWidth="1"/>
    <col min="3" max="3" width="40.6640625" style="61" customWidth="1"/>
    <col min="4" max="4" width="32.6640625" style="61" customWidth="1"/>
    <col min="5" max="5" width="40.6640625" style="11" customWidth="1"/>
    <col min="6" max="6" width="40.6640625" style="433" customWidth="1"/>
    <col min="7" max="7" width="27.6640625" style="433" customWidth="1"/>
    <col min="8" max="8" width="50.6640625" style="11" customWidth="1"/>
    <col min="9" max="9" width="42.6640625" style="11" customWidth="1"/>
    <col min="10" max="10" width="44.5546875" style="11" customWidth="1"/>
    <col min="11" max="11" width="40.6640625" style="11" customWidth="1"/>
    <col min="12" max="12" width="40.6640625" style="61" customWidth="1"/>
    <col min="13" max="13" width="15.88671875" style="11" customWidth="1"/>
    <col min="14" max="14" width="10" style="11" hidden="1" customWidth="1"/>
    <col min="15" max="16" width="12" style="11" hidden="1" customWidth="1"/>
    <col min="17" max="17" width="12" style="61" hidden="1" customWidth="1"/>
    <col min="18" max="18" width="10.88671875" style="61" hidden="1" customWidth="1"/>
    <col min="19" max="19" width="13.44140625" style="61" hidden="1" customWidth="1"/>
    <col min="20" max="20" width="30" style="11" hidden="1" customWidth="1"/>
    <col min="21" max="22" width="13.33203125" style="11" customWidth="1"/>
    <col min="23" max="16384" width="29.5546875" style="11"/>
  </cols>
  <sheetData>
    <row r="1" spans="1:20" ht="22.2" x14ac:dyDescent="0.45">
      <c r="A1" s="35"/>
      <c r="B1" s="46" t="s">
        <v>477</v>
      </c>
      <c r="C1" s="309"/>
      <c r="D1" s="309"/>
      <c r="E1" s="310"/>
      <c r="F1" s="422"/>
      <c r="G1" s="422"/>
      <c r="H1" s="310"/>
      <c r="I1" s="47"/>
      <c r="J1" s="66"/>
      <c r="K1" s="66"/>
      <c r="L1" s="66"/>
      <c r="M1" s="36"/>
    </row>
    <row r="2" spans="1:20" ht="22.5" customHeight="1" x14ac:dyDescent="0.35">
      <c r="A2" s="35"/>
      <c r="B2" s="508" t="s">
        <v>635</v>
      </c>
      <c r="C2" s="509"/>
      <c r="D2" s="509"/>
      <c r="E2" s="509"/>
      <c r="F2" s="509"/>
      <c r="G2" s="509"/>
      <c r="H2" s="509"/>
      <c r="I2" s="509"/>
      <c r="J2" s="509"/>
      <c r="K2" s="67"/>
      <c r="L2" s="67"/>
      <c r="M2" s="48"/>
    </row>
    <row r="3" spans="1:20" ht="22.5" customHeight="1" x14ac:dyDescent="0.3">
      <c r="A3" s="35"/>
      <c r="B3" s="508"/>
      <c r="C3" s="509"/>
      <c r="D3" s="509"/>
      <c r="E3" s="509"/>
      <c r="F3" s="509"/>
      <c r="G3" s="509"/>
      <c r="H3" s="509"/>
      <c r="I3" s="509"/>
      <c r="J3" s="509"/>
      <c r="K3" s="65"/>
      <c r="L3" s="65"/>
      <c r="M3" s="48"/>
      <c r="N3" s="61" t="s">
        <v>721</v>
      </c>
    </row>
    <row r="4" spans="1:20" ht="18" customHeight="1" x14ac:dyDescent="0.3">
      <c r="A4" s="1"/>
      <c r="B4" s="311"/>
      <c r="C4" s="56"/>
      <c r="D4" s="56"/>
      <c r="E4" s="56"/>
      <c r="F4" s="423"/>
      <c r="G4" s="424"/>
      <c r="H4" s="63"/>
      <c r="I4" s="68"/>
      <c r="J4" s="68"/>
      <c r="K4" s="68"/>
      <c r="L4" s="68"/>
      <c r="M4" s="510" t="s">
        <v>62</v>
      </c>
    </row>
    <row r="5" spans="1:20" s="37" customFormat="1" ht="0.75" customHeight="1" x14ac:dyDescent="0.3">
      <c r="A5" s="2" t="s">
        <v>64</v>
      </c>
      <c r="B5" s="312"/>
      <c r="C5" s="57"/>
      <c r="D5" s="57"/>
      <c r="E5" s="57"/>
      <c r="F5" s="425"/>
      <c r="G5" s="426" t="s">
        <v>66</v>
      </c>
      <c r="H5" s="3"/>
      <c r="I5" s="69" t="s">
        <v>67</v>
      </c>
      <c r="J5" s="69" t="s">
        <v>148</v>
      </c>
      <c r="K5" s="69" t="s">
        <v>149</v>
      </c>
      <c r="L5" s="69"/>
      <c r="M5" s="511"/>
    </row>
    <row r="6" spans="1:20" ht="16.2" x14ac:dyDescent="0.3">
      <c r="A6" s="70"/>
      <c r="B6" s="64" t="s">
        <v>898</v>
      </c>
      <c r="C6" s="64" t="s">
        <v>899</v>
      </c>
      <c r="D6" s="64" t="s">
        <v>906</v>
      </c>
      <c r="E6" s="64" t="s">
        <v>907</v>
      </c>
      <c r="F6" s="427" t="s">
        <v>65</v>
      </c>
      <c r="G6" s="427" t="s">
        <v>919</v>
      </c>
      <c r="H6" s="64" t="s">
        <v>908</v>
      </c>
      <c r="I6" s="64" t="s">
        <v>909</v>
      </c>
      <c r="J6" s="64" t="s">
        <v>910</v>
      </c>
      <c r="K6" s="64" t="s">
        <v>911</v>
      </c>
      <c r="L6" s="203" t="s">
        <v>912</v>
      </c>
      <c r="M6" s="512"/>
    </row>
    <row r="7" spans="1:20" ht="100.5" customHeight="1" x14ac:dyDescent="0.3">
      <c r="A7" s="38"/>
      <c r="B7" s="58" t="s">
        <v>619</v>
      </c>
      <c r="C7" s="58" t="s">
        <v>632</v>
      </c>
      <c r="D7" s="60" t="s">
        <v>618</v>
      </c>
      <c r="E7" s="58" t="s">
        <v>772</v>
      </c>
      <c r="F7" s="428" t="s">
        <v>921</v>
      </c>
      <c r="G7" s="428" t="s">
        <v>620</v>
      </c>
      <c r="H7" s="58" t="s">
        <v>806</v>
      </c>
      <c r="I7" s="58" t="s">
        <v>691</v>
      </c>
      <c r="J7" s="58" t="s">
        <v>680</v>
      </c>
      <c r="K7" s="58" t="s">
        <v>621</v>
      </c>
      <c r="L7" s="60" t="s">
        <v>679</v>
      </c>
      <c r="M7" s="15" t="s">
        <v>3</v>
      </c>
      <c r="O7" s="317" t="s">
        <v>716</v>
      </c>
      <c r="P7" s="317" t="s">
        <v>717</v>
      </c>
      <c r="Q7" s="317" t="s">
        <v>718</v>
      </c>
      <c r="R7" s="317" t="s">
        <v>719</v>
      </c>
      <c r="S7" s="317" t="s">
        <v>720</v>
      </c>
    </row>
    <row r="8" spans="1:20" ht="22.5" customHeight="1" x14ac:dyDescent="0.35">
      <c r="A8" s="4">
        <v>1</v>
      </c>
      <c r="B8" s="144"/>
      <c r="C8" s="144"/>
      <c r="D8" s="144"/>
      <c r="E8" s="144"/>
      <c r="F8" s="429"/>
      <c r="G8" s="430"/>
      <c r="H8" s="144"/>
      <c r="I8" s="144"/>
      <c r="J8" s="144"/>
      <c r="K8" s="144"/>
      <c r="L8" s="144"/>
      <c r="M8" s="88" t="b">
        <f t="shared" ref="M8:M62" si="0">IF((R8&gt;3),IF(ISBLANK(H8),FALSE,IF(ISBLANK(I8),FALSE,IF((P8=2),IF(ISBLANK(F8),FALSE,IF((O8=1),IF(ISBLANK(E8),FALSE,TRUE),IF(ISBLANK(E8),TRUE,FALSE))),IF(ISBLANK(F8),TRUE,FALSE)))),IF(P8=2,IF(ISBLANK(F8),IF(O8=1,IF(ISBLANK(E8),FALSE,IF(ISBLANK(F8),FALSE,TRUE)),FALSE),IF(ISBLANK(E8),FALSE,IF(ISBLANK(H8),IF(ISBLANK(I8),TRUE,FALSE),FALSE))),TRUE))</f>
        <v>1</v>
      </c>
      <c r="N8" s="61" t="s">
        <v>603</v>
      </c>
      <c r="O8" s="11">
        <f>IF('Report Lines'!$H$30&gt;=$S8,1,0)</f>
        <v>0</v>
      </c>
      <c r="P8" s="61">
        <f>IF('Report Lines'!$H$33&gt;=$S8,2,0)</f>
        <v>0</v>
      </c>
      <c r="Q8" s="61">
        <f>IF('Report Lines'!$H$44&gt;=$S8,4,0)</f>
        <v>0</v>
      </c>
      <c r="R8" s="61">
        <f>O8+P8+Q8</f>
        <v>0</v>
      </c>
      <c r="S8" s="61">
        <v>1</v>
      </c>
      <c r="T8" s="92" t="s">
        <v>4</v>
      </c>
    </row>
    <row r="9" spans="1:20" ht="22.5" customHeight="1" x14ac:dyDescent="0.35">
      <c r="A9" s="38">
        <v>2</v>
      </c>
      <c r="B9" s="144"/>
      <c r="C9" s="144"/>
      <c r="D9" s="144"/>
      <c r="E9" s="144"/>
      <c r="F9" s="429"/>
      <c r="G9" s="430"/>
      <c r="H9" s="144"/>
      <c r="I9" s="144"/>
      <c r="J9" s="144"/>
      <c r="K9" s="144"/>
      <c r="L9" s="144"/>
      <c r="M9" s="88" t="b">
        <f t="shared" si="0"/>
        <v>1</v>
      </c>
      <c r="N9" s="61" t="s">
        <v>604</v>
      </c>
      <c r="O9" s="61">
        <f>IF('Report Lines'!$H$30&gt;=$S9,1,0)</f>
        <v>0</v>
      </c>
      <c r="P9" s="61">
        <f>IF('Report Lines'!$H$33&gt;=$S9,2,0)</f>
        <v>0</v>
      </c>
      <c r="Q9" s="61">
        <f>IF('Report Lines'!$H$44&gt;=$S9,4,0)</f>
        <v>0</v>
      </c>
      <c r="R9" s="61">
        <f t="shared" ref="R9:R72" si="1">O9+P9+Q9</f>
        <v>0</v>
      </c>
      <c r="S9" s="61">
        <f>S8+1</f>
        <v>2</v>
      </c>
      <c r="T9" s="92" t="s">
        <v>5</v>
      </c>
    </row>
    <row r="10" spans="1:20" ht="22.5" customHeight="1" x14ac:dyDescent="0.35">
      <c r="A10" s="70">
        <v>3</v>
      </c>
      <c r="B10" s="144"/>
      <c r="C10" s="144"/>
      <c r="D10" s="144"/>
      <c r="E10" s="144"/>
      <c r="F10" s="429"/>
      <c r="G10" s="430"/>
      <c r="H10" s="144"/>
      <c r="I10" s="144"/>
      <c r="J10" s="144"/>
      <c r="K10" s="144"/>
      <c r="L10" s="144"/>
      <c r="M10" s="88" t="b">
        <f t="shared" si="0"/>
        <v>1</v>
      </c>
      <c r="N10" s="61" t="s">
        <v>605</v>
      </c>
      <c r="O10" s="61">
        <f>IF('Report Lines'!$H$30&gt;=$S10,1,0)</f>
        <v>0</v>
      </c>
      <c r="P10" s="61">
        <f>IF('Report Lines'!$H$33&gt;=$S10,2,0)</f>
        <v>0</v>
      </c>
      <c r="Q10" s="61">
        <f>IF('Report Lines'!$H$44&gt;=$S10,4,0)</f>
        <v>0</v>
      </c>
      <c r="R10" s="61">
        <f t="shared" si="1"/>
        <v>0</v>
      </c>
      <c r="S10" s="61">
        <f t="shared" ref="S10:S73" si="2">S9+1</f>
        <v>3</v>
      </c>
      <c r="T10" s="92" t="s">
        <v>6</v>
      </c>
    </row>
    <row r="11" spans="1:20" ht="22.5" customHeight="1" x14ac:dyDescent="0.35">
      <c r="A11" s="59">
        <v>4</v>
      </c>
      <c r="B11" s="144"/>
      <c r="C11" s="144"/>
      <c r="D11" s="144"/>
      <c r="E11" s="144"/>
      <c r="F11" s="434" t="s">
        <v>922</v>
      </c>
      <c r="G11" s="434"/>
      <c r="H11" s="144"/>
      <c r="I11" s="144"/>
      <c r="J11" s="144"/>
      <c r="K11" s="144"/>
      <c r="L11" s="144"/>
      <c r="M11" s="88" t="b">
        <f t="shared" si="0"/>
        <v>1</v>
      </c>
      <c r="N11" s="61" t="s">
        <v>606</v>
      </c>
      <c r="O11" s="61">
        <f>IF('Report Lines'!$H$30&gt;=$S11,1,0)</f>
        <v>0</v>
      </c>
      <c r="P11" s="61">
        <f>IF('Report Lines'!$H$33&gt;=$S11,2,0)</f>
        <v>0</v>
      </c>
      <c r="Q11" s="61">
        <f>IF('Report Lines'!$H$44&gt;=$S11,4,0)</f>
        <v>0</v>
      </c>
      <c r="R11" s="61">
        <f t="shared" si="1"/>
        <v>0</v>
      </c>
      <c r="S11" s="61">
        <f t="shared" si="2"/>
        <v>4</v>
      </c>
      <c r="T11" s="92" t="s">
        <v>7</v>
      </c>
    </row>
    <row r="12" spans="1:20" ht="22.5" customHeight="1" x14ac:dyDescent="0.35">
      <c r="A12" s="70">
        <v>5</v>
      </c>
      <c r="B12" s="144"/>
      <c r="C12" s="144"/>
      <c r="D12" s="144"/>
      <c r="E12" s="144"/>
      <c r="F12" s="144"/>
      <c r="G12" s="430"/>
      <c r="H12" s="144"/>
      <c r="I12" s="144"/>
      <c r="J12" s="144"/>
      <c r="K12" s="144"/>
      <c r="L12" s="144"/>
      <c r="M12" s="88" t="b">
        <f t="shared" si="0"/>
        <v>1</v>
      </c>
      <c r="N12" s="61" t="s">
        <v>607</v>
      </c>
      <c r="O12" s="61">
        <f>IF('Report Lines'!$H$30&gt;=$S12,1,0)</f>
        <v>0</v>
      </c>
      <c r="P12" s="61">
        <f>IF('Report Lines'!$H$33&gt;=$S12,2,0)</f>
        <v>0</v>
      </c>
      <c r="Q12" s="61">
        <f>IF('Report Lines'!$H$44&gt;=$S12,4,0)</f>
        <v>0</v>
      </c>
      <c r="R12" s="61">
        <f t="shared" si="1"/>
        <v>0</v>
      </c>
      <c r="S12" s="61">
        <f t="shared" si="2"/>
        <v>5</v>
      </c>
      <c r="T12" s="92" t="s">
        <v>8</v>
      </c>
    </row>
    <row r="13" spans="1:20" ht="22.5" customHeight="1" x14ac:dyDescent="0.35">
      <c r="A13" s="59">
        <v>6</v>
      </c>
      <c r="B13" s="144"/>
      <c r="C13" s="144"/>
      <c r="D13" s="144"/>
      <c r="E13" s="144"/>
      <c r="F13" s="435" t="s">
        <v>897</v>
      </c>
      <c r="G13" s="430"/>
      <c r="H13" s="144"/>
      <c r="I13" s="144"/>
      <c r="J13" s="144"/>
      <c r="K13" s="144"/>
      <c r="L13" s="144"/>
      <c r="M13" s="88" t="b">
        <f t="shared" si="0"/>
        <v>1</v>
      </c>
      <c r="O13" s="61">
        <f>IF('Report Lines'!$H$30&gt;=$S13,1,0)</f>
        <v>0</v>
      </c>
      <c r="P13" s="61">
        <f>IF('Report Lines'!$H$33&gt;=$S13,2,0)</f>
        <v>0</v>
      </c>
      <c r="Q13" s="61">
        <f>IF('Report Lines'!$H$44&gt;=$S13,4,0)</f>
        <v>0</v>
      </c>
      <c r="R13" s="61">
        <f t="shared" si="1"/>
        <v>0</v>
      </c>
      <c r="S13" s="61">
        <f t="shared" si="2"/>
        <v>6</v>
      </c>
      <c r="T13" s="92" t="s">
        <v>9</v>
      </c>
    </row>
    <row r="14" spans="1:20" ht="22.5" customHeight="1" x14ac:dyDescent="0.35">
      <c r="A14" s="70">
        <v>7</v>
      </c>
      <c r="B14" s="144"/>
      <c r="C14" s="144"/>
      <c r="D14" s="144"/>
      <c r="E14" s="144"/>
      <c r="F14" s="429"/>
      <c r="G14" s="430"/>
      <c r="H14" s="144"/>
      <c r="I14" s="144"/>
      <c r="J14" s="144"/>
      <c r="K14" s="144"/>
      <c r="L14" s="144"/>
      <c r="M14" s="88" t="b">
        <f t="shared" si="0"/>
        <v>1</v>
      </c>
      <c r="O14" s="61">
        <f>IF('Report Lines'!$H$30&gt;=$S14,1,0)</f>
        <v>0</v>
      </c>
      <c r="P14" s="61">
        <f>IF('Report Lines'!$H$33&gt;=$S14,2,0)</f>
        <v>0</v>
      </c>
      <c r="Q14" s="61">
        <f>IF('Report Lines'!$H$44&gt;=$S14,4,0)</f>
        <v>0</v>
      </c>
      <c r="R14" s="61">
        <f t="shared" si="1"/>
        <v>0</v>
      </c>
      <c r="S14" s="61">
        <f t="shared" si="2"/>
        <v>7</v>
      </c>
      <c r="T14" s="92" t="s">
        <v>10</v>
      </c>
    </row>
    <row r="15" spans="1:20" ht="22.5" customHeight="1" x14ac:dyDescent="0.35">
      <c r="A15" s="59">
        <v>8</v>
      </c>
      <c r="B15" s="144"/>
      <c r="C15" s="144"/>
      <c r="D15" s="144"/>
      <c r="E15" s="144"/>
      <c r="F15" s="569"/>
      <c r="G15" s="430"/>
      <c r="H15" s="144"/>
      <c r="I15" s="144"/>
      <c r="J15" s="144"/>
      <c r="K15" s="144"/>
      <c r="L15" s="144"/>
      <c r="M15" s="88" t="b">
        <f t="shared" si="0"/>
        <v>1</v>
      </c>
      <c r="O15" s="61">
        <f>IF('Report Lines'!$H$30&gt;=$S15,1,0)</f>
        <v>0</v>
      </c>
      <c r="P15" s="61">
        <f>IF('Report Lines'!$H$33&gt;=$S15,2,0)</f>
        <v>0</v>
      </c>
      <c r="Q15" s="61">
        <f>IF('Report Lines'!$H$44&gt;=$S15,4,0)</f>
        <v>0</v>
      </c>
      <c r="R15" s="61">
        <f t="shared" si="1"/>
        <v>0</v>
      </c>
      <c r="S15" s="61">
        <f t="shared" si="2"/>
        <v>8</v>
      </c>
      <c r="T15" s="92" t="s">
        <v>11</v>
      </c>
    </row>
    <row r="16" spans="1:20" ht="22.5" customHeight="1" x14ac:dyDescent="0.35">
      <c r="A16" s="70">
        <v>9</v>
      </c>
      <c r="B16" s="144"/>
      <c r="C16" s="144"/>
      <c r="D16" s="144"/>
      <c r="E16" s="144"/>
      <c r="F16" s="429"/>
      <c r="G16" s="430"/>
      <c r="H16" s="144"/>
      <c r="I16" s="144"/>
      <c r="J16" s="144"/>
      <c r="K16" s="144"/>
      <c r="L16" s="144"/>
      <c r="M16" s="88" t="b">
        <f t="shared" si="0"/>
        <v>1</v>
      </c>
      <c r="O16" s="61">
        <f>IF('Report Lines'!$H$30&gt;=$S16,1,0)</f>
        <v>0</v>
      </c>
      <c r="P16" s="61">
        <f>IF('Report Lines'!$H$33&gt;=$S16,2,0)</f>
        <v>0</v>
      </c>
      <c r="Q16" s="61">
        <f>IF('Report Lines'!$H$44&gt;=$S16,4,0)</f>
        <v>0</v>
      </c>
      <c r="R16" s="61">
        <f t="shared" si="1"/>
        <v>0</v>
      </c>
      <c r="S16" s="61">
        <f t="shared" si="2"/>
        <v>9</v>
      </c>
      <c r="T16" s="92" t="s">
        <v>12</v>
      </c>
    </row>
    <row r="17" spans="1:20" ht="22.5" customHeight="1" x14ac:dyDescent="0.35">
      <c r="A17" s="59">
        <v>10</v>
      </c>
      <c r="B17" s="144"/>
      <c r="C17" s="144"/>
      <c r="D17" s="144"/>
      <c r="E17" s="144"/>
      <c r="F17" s="429"/>
      <c r="G17" s="430"/>
      <c r="H17" s="144"/>
      <c r="I17" s="144"/>
      <c r="J17" s="144"/>
      <c r="K17" s="144"/>
      <c r="L17" s="144"/>
      <c r="M17" s="88" t="b">
        <f t="shared" si="0"/>
        <v>1</v>
      </c>
      <c r="O17" s="61">
        <f>IF('Report Lines'!$H$30&gt;=$S17,1,0)</f>
        <v>0</v>
      </c>
      <c r="P17" s="61">
        <f>IF('Report Lines'!$H$33&gt;=$S17,2,0)</f>
        <v>0</v>
      </c>
      <c r="Q17" s="61">
        <f>IF('Report Lines'!$H$44&gt;=$S17,4,0)</f>
        <v>0</v>
      </c>
      <c r="R17" s="61">
        <f t="shared" si="1"/>
        <v>0</v>
      </c>
      <c r="S17" s="61">
        <f t="shared" si="2"/>
        <v>10</v>
      </c>
      <c r="T17" s="92" t="s">
        <v>13</v>
      </c>
    </row>
    <row r="18" spans="1:20" ht="22.5" customHeight="1" x14ac:dyDescent="0.35">
      <c r="A18" s="70">
        <v>11</v>
      </c>
      <c r="B18" s="144"/>
      <c r="C18" s="144"/>
      <c r="D18" s="144"/>
      <c r="E18" s="144"/>
      <c r="F18" s="429"/>
      <c r="G18" s="430"/>
      <c r="H18" s="144"/>
      <c r="I18" s="144"/>
      <c r="J18" s="144"/>
      <c r="K18" s="144"/>
      <c r="L18" s="144"/>
      <c r="M18" s="88" t="b">
        <f t="shared" si="0"/>
        <v>1</v>
      </c>
      <c r="O18" s="61">
        <f>IF('Report Lines'!$H$30&gt;=$S18,1,0)</f>
        <v>0</v>
      </c>
      <c r="P18" s="61">
        <f>IF('Report Lines'!$H$33&gt;=$S18,2,0)</f>
        <v>0</v>
      </c>
      <c r="Q18" s="61">
        <f>IF('Report Lines'!$H$44&gt;=$S18,4,0)</f>
        <v>0</v>
      </c>
      <c r="R18" s="61">
        <f t="shared" si="1"/>
        <v>0</v>
      </c>
      <c r="S18" s="61">
        <f t="shared" si="2"/>
        <v>11</v>
      </c>
      <c r="T18" s="92" t="s">
        <v>14</v>
      </c>
    </row>
    <row r="19" spans="1:20" ht="22.5" customHeight="1" x14ac:dyDescent="0.35">
      <c r="A19" s="59">
        <v>12</v>
      </c>
      <c r="B19" s="144"/>
      <c r="C19" s="144"/>
      <c r="D19" s="144"/>
      <c r="E19" s="144"/>
      <c r="F19" s="429"/>
      <c r="G19" s="430"/>
      <c r="H19" s="144"/>
      <c r="I19" s="144"/>
      <c r="J19" s="144"/>
      <c r="K19" s="144"/>
      <c r="L19" s="144"/>
      <c r="M19" s="88" t="b">
        <f t="shared" si="0"/>
        <v>1</v>
      </c>
      <c r="O19" s="61">
        <f>IF('Report Lines'!$H$30&gt;=$S19,1,0)</f>
        <v>0</v>
      </c>
      <c r="P19" s="61">
        <f>IF('Report Lines'!$H$33&gt;=$S19,2,0)</f>
        <v>0</v>
      </c>
      <c r="Q19" s="61">
        <f>IF('Report Lines'!$H$44&gt;=$S19,4,0)</f>
        <v>0</v>
      </c>
      <c r="R19" s="61">
        <f t="shared" si="1"/>
        <v>0</v>
      </c>
      <c r="S19" s="61">
        <f t="shared" si="2"/>
        <v>12</v>
      </c>
      <c r="T19" s="92" t="s">
        <v>15</v>
      </c>
    </row>
    <row r="20" spans="1:20" ht="22.5" customHeight="1" x14ac:dyDescent="0.35">
      <c r="A20" s="70">
        <v>13</v>
      </c>
      <c r="B20" s="144"/>
      <c r="C20" s="144"/>
      <c r="D20" s="144"/>
      <c r="E20" s="144"/>
      <c r="F20" s="429"/>
      <c r="G20" s="430"/>
      <c r="H20" s="144"/>
      <c r="I20" s="144"/>
      <c r="J20" s="144"/>
      <c r="K20" s="144"/>
      <c r="L20" s="144"/>
      <c r="M20" s="88" t="b">
        <f t="shared" si="0"/>
        <v>1</v>
      </c>
      <c r="O20" s="61">
        <f>IF('Report Lines'!$H$30&gt;=$S20,1,0)</f>
        <v>0</v>
      </c>
      <c r="P20" s="61">
        <f>IF('Report Lines'!$H$33&gt;=$S20,2,0)</f>
        <v>0</v>
      </c>
      <c r="Q20" s="61">
        <f>IF('Report Lines'!$H$44&gt;=$S20,4,0)</f>
        <v>0</v>
      </c>
      <c r="R20" s="61">
        <f t="shared" si="1"/>
        <v>0</v>
      </c>
      <c r="S20" s="61">
        <f t="shared" si="2"/>
        <v>13</v>
      </c>
      <c r="T20" s="92" t="s">
        <v>16</v>
      </c>
    </row>
    <row r="21" spans="1:20" ht="22.5" customHeight="1" x14ac:dyDescent="0.35">
      <c r="A21" s="59">
        <v>14</v>
      </c>
      <c r="B21" s="144"/>
      <c r="C21" s="144"/>
      <c r="D21" s="144"/>
      <c r="E21" s="144"/>
      <c r="F21" s="429"/>
      <c r="G21" s="430"/>
      <c r="H21" s="144"/>
      <c r="I21" s="144"/>
      <c r="J21" s="144"/>
      <c r="K21" s="144"/>
      <c r="L21" s="144"/>
      <c r="M21" s="88" t="b">
        <f t="shared" si="0"/>
        <v>1</v>
      </c>
      <c r="O21" s="61">
        <f>IF('Report Lines'!$H$30&gt;=$S21,1,0)</f>
        <v>0</v>
      </c>
      <c r="P21" s="61">
        <f>IF('Report Lines'!$H$33&gt;=$S21,2,0)</f>
        <v>0</v>
      </c>
      <c r="Q21" s="61">
        <f>IF('Report Lines'!$H$44&gt;=$S21,4,0)</f>
        <v>0</v>
      </c>
      <c r="R21" s="61">
        <f t="shared" si="1"/>
        <v>0</v>
      </c>
      <c r="S21" s="61">
        <f t="shared" si="2"/>
        <v>14</v>
      </c>
      <c r="T21" s="92" t="s">
        <v>17</v>
      </c>
    </row>
    <row r="22" spans="1:20" ht="22.5" customHeight="1" x14ac:dyDescent="0.3">
      <c r="A22" s="70">
        <v>15</v>
      </c>
      <c r="B22" s="144"/>
      <c r="C22" s="144"/>
      <c r="D22" s="144"/>
      <c r="E22" s="144"/>
      <c r="F22" s="429"/>
      <c r="G22" s="430"/>
      <c r="H22" s="144"/>
      <c r="I22" s="144"/>
      <c r="J22" s="144"/>
      <c r="K22" s="144"/>
      <c r="L22" s="144"/>
      <c r="M22" s="88" t="b">
        <f t="shared" si="0"/>
        <v>1</v>
      </c>
      <c r="O22" s="61">
        <f>IF('Report Lines'!$H$30&gt;=$S22,1,0)</f>
        <v>0</v>
      </c>
      <c r="P22" s="61">
        <f>IF('Report Lines'!$H$33&gt;=$S22,2,0)</f>
        <v>0</v>
      </c>
      <c r="Q22" s="61">
        <f>IF('Report Lines'!$H$44&gt;=$S22,4,0)</f>
        <v>0</v>
      </c>
      <c r="R22" s="61">
        <f t="shared" si="1"/>
        <v>0</v>
      </c>
      <c r="S22" s="61">
        <f t="shared" si="2"/>
        <v>15</v>
      </c>
      <c r="T22" s="61" t="s">
        <v>773</v>
      </c>
    </row>
    <row r="23" spans="1:20" ht="22.5" customHeight="1" x14ac:dyDescent="0.35">
      <c r="A23" s="59">
        <v>16</v>
      </c>
      <c r="B23" s="144"/>
      <c r="C23" s="144"/>
      <c r="D23" s="144"/>
      <c r="E23" s="144"/>
      <c r="F23" s="429"/>
      <c r="G23" s="430"/>
      <c r="H23" s="144"/>
      <c r="I23" s="144"/>
      <c r="J23" s="144"/>
      <c r="K23" s="144"/>
      <c r="L23" s="144"/>
      <c r="M23" s="88" t="b">
        <f t="shared" si="0"/>
        <v>1</v>
      </c>
      <c r="O23" s="61">
        <f>IF('Report Lines'!$H$30&gt;=$S23,1,0)</f>
        <v>0</v>
      </c>
      <c r="P23" s="61">
        <f>IF('Report Lines'!$H$33&gt;=$S23,2,0)</f>
        <v>0</v>
      </c>
      <c r="Q23" s="61">
        <f>IF('Report Lines'!$H$44&gt;=$S23,4,0)</f>
        <v>0</v>
      </c>
      <c r="R23" s="61">
        <f t="shared" si="1"/>
        <v>0</v>
      </c>
      <c r="S23" s="61">
        <f t="shared" si="2"/>
        <v>16</v>
      </c>
      <c r="T23" s="92" t="s">
        <v>18</v>
      </c>
    </row>
    <row r="24" spans="1:20" ht="22.5" customHeight="1" x14ac:dyDescent="0.35">
      <c r="A24" s="70">
        <v>17</v>
      </c>
      <c r="B24" s="144"/>
      <c r="C24" s="144"/>
      <c r="D24" s="144"/>
      <c r="E24" s="144"/>
      <c r="F24" s="429"/>
      <c r="G24" s="430"/>
      <c r="H24" s="144"/>
      <c r="I24" s="144"/>
      <c r="J24" s="144"/>
      <c r="K24" s="144"/>
      <c r="L24" s="144"/>
      <c r="M24" s="88" t="b">
        <f t="shared" si="0"/>
        <v>1</v>
      </c>
      <c r="O24" s="61">
        <f>IF('Report Lines'!$H$30&gt;=$S24,1,0)</f>
        <v>0</v>
      </c>
      <c r="P24" s="61">
        <f>IF('Report Lines'!$H$33&gt;=$S24,2,0)</f>
        <v>0</v>
      </c>
      <c r="Q24" s="61">
        <f>IF('Report Lines'!$H$44&gt;=$S24,4,0)</f>
        <v>0</v>
      </c>
      <c r="R24" s="61">
        <f t="shared" si="1"/>
        <v>0</v>
      </c>
      <c r="S24" s="61">
        <f t="shared" si="2"/>
        <v>17</v>
      </c>
      <c r="T24" s="92" t="s">
        <v>19</v>
      </c>
    </row>
    <row r="25" spans="1:20" ht="22.5" customHeight="1" x14ac:dyDescent="0.35">
      <c r="A25" s="59">
        <v>18</v>
      </c>
      <c r="B25" s="144"/>
      <c r="C25" s="144"/>
      <c r="D25" s="144"/>
      <c r="E25" s="144"/>
      <c r="F25" s="429"/>
      <c r="G25" s="430"/>
      <c r="H25" s="144"/>
      <c r="I25" s="144"/>
      <c r="J25" s="144"/>
      <c r="K25" s="144"/>
      <c r="L25" s="144"/>
      <c r="M25" s="88" t="b">
        <f t="shared" si="0"/>
        <v>1</v>
      </c>
      <c r="O25" s="61">
        <f>IF('Report Lines'!$H$30&gt;=$S25,1,0)</f>
        <v>0</v>
      </c>
      <c r="P25" s="61">
        <f>IF('Report Lines'!$H$33&gt;=$S25,2,0)</f>
        <v>0</v>
      </c>
      <c r="Q25" s="61">
        <f>IF('Report Lines'!$H$44&gt;=$S25,4,0)</f>
        <v>0</v>
      </c>
      <c r="R25" s="61">
        <f t="shared" si="1"/>
        <v>0</v>
      </c>
      <c r="S25" s="61">
        <f t="shared" si="2"/>
        <v>18</v>
      </c>
      <c r="T25" s="92" t="s">
        <v>20</v>
      </c>
    </row>
    <row r="26" spans="1:20" ht="22.5" customHeight="1" x14ac:dyDescent="0.35">
      <c r="A26" s="70">
        <v>19</v>
      </c>
      <c r="B26" s="144"/>
      <c r="C26" s="144"/>
      <c r="D26" s="144"/>
      <c r="E26" s="144"/>
      <c r="F26" s="429"/>
      <c r="G26" s="430"/>
      <c r="H26" s="144"/>
      <c r="I26" s="144"/>
      <c r="J26" s="144"/>
      <c r="K26" s="144"/>
      <c r="L26" s="144"/>
      <c r="M26" s="88" t="b">
        <f t="shared" si="0"/>
        <v>1</v>
      </c>
      <c r="O26" s="61">
        <f>IF('Report Lines'!$H$30&gt;=$S26,1,0)</f>
        <v>0</v>
      </c>
      <c r="P26" s="61">
        <f>IF('Report Lines'!$H$33&gt;=$S26,2,0)</f>
        <v>0</v>
      </c>
      <c r="Q26" s="61">
        <f>IF('Report Lines'!$H$44&gt;=$S26,4,0)</f>
        <v>0</v>
      </c>
      <c r="R26" s="61">
        <f t="shared" si="1"/>
        <v>0</v>
      </c>
      <c r="S26" s="61">
        <f t="shared" si="2"/>
        <v>19</v>
      </c>
      <c r="T26" s="92" t="s">
        <v>21</v>
      </c>
    </row>
    <row r="27" spans="1:20" ht="22.5" customHeight="1" x14ac:dyDescent="0.35">
      <c r="A27" s="59">
        <v>20</v>
      </c>
      <c r="B27" s="144"/>
      <c r="C27" s="144"/>
      <c r="D27" s="144"/>
      <c r="E27" s="144"/>
      <c r="F27" s="429"/>
      <c r="G27" s="430"/>
      <c r="H27" s="144"/>
      <c r="I27" s="144"/>
      <c r="J27" s="144"/>
      <c r="K27" s="144"/>
      <c r="L27" s="144"/>
      <c r="M27" s="88" t="b">
        <f t="shared" si="0"/>
        <v>1</v>
      </c>
      <c r="O27" s="61">
        <f>IF('Report Lines'!$H$30&gt;=$S27,1,0)</f>
        <v>0</v>
      </c>
      <c r="P27" s="61">
        <f>IF('Report Lines'!$H$33&gt;=$S27,2,0)</f>
        <v>0</v>
      </c>
      <c r="Q27" s="61">
        <f>IF('Report Lines'!$H$44&gt;=$S27,4,0)</f>
        <v>0</v>
      </c>
      <c r="R27" s="61">
        <f t="shared" si="1"/>
        <v>0</v>
      </c>
      <c r="S27" s="61">
        <f t="shared" si="2"/>
        <v>20</v>
      </c>
      <c r="T27" s="98" t="s">
        <v>22</v>
      </c>
    </row>
    <row r="28" spans="1:20" ht="22.5" customHeight="1" x14ac:dyDescent="0.35">
      <c r="A28" s="70">
        <v>21</v>
      </c>
      <c r="B28" s="144"/>
      <c r="C28" s="144"/>
      <c r="D28" s="144"/>
      <c r="E28" s="144"/>
      <c r="F28" s="429"/>
      <c r="G28" s="430"/>
      <c r="H28" s="144"/>
      <c r="I28" s="144"/>
      <c r="J28" s="144"/>
      <c r="K28" s="144"/>
      <c r="L28" s="144"/>
      <c r="M28" s="88" t="b">
        <f t="shared" si="0"/>
        <v>1</v>
      </c>
      <c r="O28" s="61">
        <f>IF('Report Lines'!$H$30&gt;=$S28,1,0)</f>
        <v>0</v>
      </c>
      <c r="P28" s="61">
        <f>IF('Report Lines'!$H$33&gt;=$S28,2,0)</f>
        <v>0</v>
      </c>
      <c r="Q28" s="61">
        <f>IF('Report Lines'!$H$44&gt;=$S28,4,0)</f>
        <v>0</v>
      </c>
      <c r="R28" s="61">
        <f t="shared" si="1"/>
        <v>0</v>
      </c>
      <c r="S28" s="61">
        <f t="shared" si="2"/>
        <v>21</v>
      </c>
      <c r="T28" s="98" t="s">
        <v>23</v>
      </c>
    </row>
    <row r="29" spans="1:20" ht="22.5" customHeight="1" x14ac:dyDescent="0.35">
      <c r="A29" s="59">
        <v>22</v>
      </c>
      <c r="B29" s="144"/>
      <c r="C29" s="144"/>
      <c r="D29" s="144"/>
      <c r="E29" s="144"/>
      <c r="F29" s="429"/>
      <c r="G29" s="430"/>
      <c r="H29" s="144"/>
      <c r="I29" s="144"/>
      <c r="J29" s="144"/>
      <c r="K29" s="144"/>
      <c r="L29" s="144"/>
      <c r="M29" s="88" t="b">
        <f t="shared" si="0"/>
        <v>1</v>
      </c>
      <c r="O29" s="61">
        <f>IF('Report Lines'!$H$30&gt;=$S29,1,0)</f>
        <v>0</v>
      </c>
      <c r="P29" s="61">
        <f>IF('Report Lines'!$H$33&gt;=$S29,2,0)</f>
        <v>0</v>
      </c>
      <c r="Q29" s="61">
        <f>IF('Report Lines'!$H$44&gt;=$S29,4,0)</f>
        <v>0</v>
      </c>
      <c r="R29" s="61">
        <f t="shared" si="1"/>
        <v>0</v>
      </c>
      <c r="S29" s="61">
        <f t="shared" si="2"/>
        <v>22</v>
      </c>
      <c r="T29" s="98" t="s">
        <v>24</v>
      </c>
    </row>
    <row r="30" spans="1:20" ht="22.5" customHeight="1" x14ac:dyDescent="0.35">
      <c r="A30" s="70">
        <v>23</v>
      </c>
      <c r="B30" s="144"/>
      <c r="C30" s="144"/>
      <c r="D30" s="144"/>
      <c r="E30" s="144"/>
      <c r="F30" s="429"/>
      <c r="G30" s="430"/>
      <c r="H30" s="144"/>
      <c r="I30" s="144"/>
      <c r="J30" s="144"/>
      <c r="K30" s="144"/>
      <c r="L30" s="144"/>
      <c r="M30" s="88" t="b">
        <f t="shared" si="0"/>
        <v>1</v>
      </c>
      <c r="O30" s="61">
        <f>IF('Report Lines'!$H$30&gt;=$S30,1,0)</f>
        <v>0</v>
      </c>
      <c r="P30" s="61">
        <f>IF('Report Lines'!$H$33&gt;=$S30,2,0)</f>
        <v>0</v>
      </c>
      <c r="Q30" s="61">
        <f>IF('Report Lines'!$H$44&gt;=$S30,4,0)</f>
        <v>0</v>
      </c>
      <c r="R30" s="61">
        <f t="shared" si="1"/>
        <v>0</v>
      </c>
      <c r="S30" s="61">
        <f t="shared" si="2"/>
        <v>23</v>
      </c>
      <c r="T30" s="98" t="s">
        <v>25</v>
      </c>
    </row>
    <row r="31" spans="1:20" ht="22.5" customHeight="1" x14ac:dyDescent="0.35">
      <c r="A31" s="59">
        <v>24</v>
      </c>
      <c r="B31" s="144"/>
      <c r="C31" s="144"/>
      <c r="D31" s="144"/>
      <c r="E31" s="144"/>
      <c r="F31" s="429"/>
      <c r="G31" s="430"/>
      <c r="H31" s="144"/>
      <c r="I31" s="144"/>
      <c r="J31" s="144"/>
      <c r="K31" s="144"/>
      <c r="L31" s="144"/>
      <c r="M31" s="88" t="b">
        <f t="shared" si="0"/>
        <v>1</v>
      </c>
      <c r="O31" s="61">
        <f>IF('Report Lines'!$H$30&gt;=$S31,1,0)</f>
        <v>0</v>
      </c>
      <c r="P31" s="61">
        <f>IF('Report Lines'!$H$33&gt;=$S31,2,0)</f>
        <v>0</v>
      </c>
      <c r="Q31" s="61">
        <f>IF('Report Lines'!$H$44&gt;=$S31,4,0)</f>
        <v>0</v>
      </c>
      <c r="R31" s="61">
        <f t="shared" si="1"/>
        <v>0</v>
      </c>
      <c r="S31" s="61">
        <f t="shared" si="2"/>
        <v>24</v>
      </c>
      <c r="T31" s="98" t="s">
        <v>26</v>
      </c>
    </row>
    <row r="32" spans="1:20" ht="22.5" customHeight="1" x14ac:dyDescent="0.35">
      <c r="A32" s="70">
        <v>25</v>
      </c>
      <c r="B32" s="144"/>
      <c r="C32" s="144"/>
      <c r="D32" s="144"/>
      <c r="E32" s="144"/>
      <c r="F32" s="429"/>
      <c r="G32" s="430"/>
      <c r="H32" s="144"/>
      <c r="I32" s="144"/>
      <c r="J32" s="144"/>
      <c r="K32" s="144"/>
      <c r="L32" s="144"/>
      <c r="M32" s="88" t="b">
        <f t="shared" si="0"/>
        <v>1</v>
      </c>
      <c r="O32" s="61">
        <f>IF('Report Lines'!$H$30&gt;=$S32,1,0)</f>
        <v>0</v>
      </c>
      <c r="P32" s="61">
        <f>IF('Report Lines'!$H$33&gt;=$S32,2,0)</f>
        <v>0</v>
      </c>
      <c r="Q32" s="61">
        <f>IF('Report Lines'!$H$44&gt;=$S32,4,0)</f>
        <v>0</v>
      </c>
      <c r="R32" s="61">
        <f t="shared" si="1"/>
        <v>0</v>
      </c>
      <c r="S32" s="61">
        <f t="shared" si="2"/>
        <v>25</v>
      </c>
      <c r="T32" s="98" t="s">
        <v>27</v>
      </c>
    </row>
    <row r="33" spans="1:20" ht="22.5" customHeight="1" x14ac:dyDescent="0.35">
      <c r="A33" s="59">
        <v>26</v>
      </c>
      <c r="B33" s="144"/>
      <c r="C33" s="144"/>
      <c r="D33" s="144"/>
      <c r="E33" s="144"/>
      <c r="F33" s="429"/>
      <c r="G33" s="430"/>
      <c r="H33" s="144"/>
      <c r="I33" s="144"/>
      <c r="J33" s="144"/>
      <c r="K33" s="144"/>
      <c r="L33" s="144"/>
      <c r="M33" s="88" t="b">
        <f t="shared" si="0"/>
        <v>1</v>
      </c>
      <c r="O33" s="61">
        <f>IF('Report Lines'!$H$30&gt;=$S33,1,0)</f>
        <v>0</v>
      </c>
      <c r="P33" s="61">
        <f>IF('Report Lines'!$H$33&gt;=$S33,2,0)</f>
        <v>0</v>
      </c>
      <c r="Q33" s="61">
        <f>IF('Report Lines'!$H$44&gt;=$S33,4,0)</f>
        <v>0</v>
      </c>
      <c r="R33" s="61">
        <f t="shared" si="1"/>
        <v>0</v>
      </c>
      <c r="S33" s="61">
        <f t="shared" si="2"/>
        <v>26</v>
      </c>
      <c r="T33" s="98" t="s">
        <v>28</v>
      </c>
    </row>
    <row r="34" spans="1:20" ht="22.5" customHeight="1" x14ac:dyDescent="0.35">
      <c r="A34" s="70">
        <v>27</v>
      </c>
      <c r="B34" s="144"/>
      <c r="C34" s="144"/>
      <c r="D34" s="144"/>
      <c r="E34" s="144"/>
      <c r="F34" s="429"/>
      <c r="G34" s="430"/>
      <c r="H34" s="144"/>
      <c r="I34" s="144"/>
      <c r="J34" s="144"/>
      <c r="K34" s="144"/>
      <c r="L34" s="144"/>
      <c r="M34" s="88" t="b">
        <f t="shared" si="0"/>
        <v>1</v>
      </c>
      <c r="O34" s="61">
        <f>IF('Report Lines'!$H$30&gt;=$S34,1,0)</f>
        <v>0</v>
      </c>
      <c r="P34" s="61">
        <f>IF('Report Lines'!$H$33&gt;=$S34,2,0)</f>
        <v>0</v>
      </c>
      <c r="Q34" s="61">
        <f>IF('Report Lines'!$H$44&gt;=$S34,4,0)</f>
        <v>0</v>
      </c>
      <c r="R34" s="61">
        <f t="shared" si="1"/>
        <v>0</v>
      </c>
      <c r="S34" s="61">
        <f t="shared" si="2"/>
        <v>27</v>
      </c>
      <c r="T34" s="98" t="s">
        <v>29</v>
      </c>
    </row>
    <row r="35" spans="1:20" ht="22.5" customHeight="1" x14ac:dyDescent="0.35">
      <c r="A35" s="59">
        <v>28</v>
      </c>
      <c r="B35" s="144"/>
      <c r="C35" s="144"/>
      <c r="D35" s="144"/>
      <c r="E35" s="144"/>
      <c r="F35" s="429"/>
      <c r="G35" s="430"/>
      <c r="H35" s="144"/>
      <c r="I35" s="144"/>
      <c r="J35" s="144"/>
      <c r="K35" s="144"/>
      <c r="L35" s="144"/>
      <c r="M35" s="88" t="b">
        <f t="shared" si="0"/>
        <v>1</v>
      </c>
      <c r="O35" s="61">
        <f>IF('Report Lines'!$H$30&gt;=$S35,1,0)</f>
        <v>0</v>
      </c>
      <c r="P35" s="61">
        <f>IF('Report Lines'!$H$33&gt;=$S35,2,0)</f>
        <v>0</v>
      </c>
      <c r="Q35" s="61">
        <f>IF('Report Lines'!$H$44&gt;=$S35,4,0)</f>
        <v>0</v>
      </c>
      <c r="R35" s="61">
        <f t="shared" si="1"/>
        <v>0</v>
      </c>
      <c r="S35" s="61">
        <f t="shared" si="2"/>
        <v>28</v>
      </c>
      <c r="T35" s="98" t="s">
        <v>30</v>
      </c>
    </row>
    <row r="36" spans="1:20" ht="22.5" customHeight="1" x14ac:dyDescent="0.35">
      <c r="A36" s="70">
        <v>29</v>
      </c>
      <c r="B36" s="144"/>
      <c r="C36" s="144"/>
      <c r="D36" s="144"/>
      <c r="E36" s="144"/>
      <c r="F36" s="429"/>
      <c r="G36" s="430"/>
      <c r="H36" s="144"/>
      <c r="I36" s="144"/>
      <c r="J36" s="144"/>
      <c r="K36" s="144"/>
      <c r="L36" s="144"/>
      <c r="M36" s="88" t="b">
        <f t="shared" si="0"/>
        <v>1</v>
      </c>
      <c r="O36" s="61">
        <f>IF('Report Lines'!$H$30&gt;=$S36,1,0)</f>
        <v>0</v>
      </c>
      <c r="P36" s="61">
        <f>IF('Report Lines'!$H$33&gt;=$S36,2,0)</f>
        <v>0</v>
      </c>
      <c r="Q36" s="61">
        <f>IF('Report Lines'!$H$44&gt;=$S36,4,0)</f>
        <v>0</v>
      </c>
      <c r="R36" s="61">
        <f t="shared" si="1"/>
        <v>0</v>
      </c>
      <c r="S36" s="61">
        <f t="shared" si="2"/>
        <v>29</v>
      </c>
      <c r="T36" s="98" t="s">
        <v>31</v>
      </c>
    </row>
    <row r="37" spans="1:20" ht="22.5" customHeight="1" x14ac:dyDescent="0.35">
      <c r="A37" s="59">
        <v>30</v>
      </c>
      <c r="B37" s="144"/>
      <c r="C37" s="144"/>
      <c r="D37" s="144"/>
      <c r="E37" s="144"/>
      <c r="F37" s="429"/>
      <c r="G37" s="430"/>
      <c r="H37" s="144"/>
      <c r="I37" s="144"/>
      <c r="J37" s="144"/>
      <c r="K37" s="144"/>
      <c r="L37" s="144"/>
      <c r="M37" s="88" t="b">
        <f t="shared" si="0"/>
        <v>1</v>
      </c>
      <c r="O37" s="61">
        <f>IF('Report Lines'!$H$30&gt;=$S37,1,0)</f>
        <v>0</v>
      </c>
      <c r="P37" s="61">
        <f>IF('Report Lines'!$H$33&gt;=$S37,2,0)</f>
        <v>0</v>
      </c>
      <c r="Q37" s="61">
        <f>IF('Report Lines'!$H$44&gt;=$S37,4,0)</f>
        <v>0</v>
      </c>
      <c r="R37" s="61">
        <f t="shared" si="1"/>
        <v>0</v>
      </c>
      <c r="S37" s="61">
        <f t="shared" si="2"/>
        <v>30</v>
      </c>
      <c r="T37" s="98" t="s">
        <v>32</v>
      </c>
    </row>
    <row r="38" spans="1:20" ht="22.5" customHeight="1" x14ac:dyDescent="0.35">
      <c r="A38" s="70">
        <v>31</v>
      </c>
      <c r="B38" s="144"/>
      <c r="C38" s="144"/>
      <c r="D38" s="144"/>
      <c r="E38" s="144"/>
      <c r="F38" s="429"/>
      <c r="G38" s="430"/>
      <c r="H38" s="144"/>
      <c r="I38" s="144"/>
      <c r="J38" s="144"/>
      <c r="K38" s="144"/>
      <c r="L38" s="144"/>
      <c r="M38" s="88" t="b">
        <f t="shared" si="0"/>
        <v>1</v>
      </c>
      <c r="O38" s="61">
        <f>IF('Report Lines'!$H$30&gt;=$S38,1,0)</f>
        <v>0</v>
      </c>
      <c r="P38" s="61">
        <f>IF('Report Lines'!$H$33&gt;=$S38,2,0)</f>
        <v>0</v>
      </c>
      <c r="Q38" s="61">
        <f>IF('Report Lines'!$H$44&gt;=$S38,4,0)</f>
        <v>0</v>
      </c>
      <c r="R38" s="61">
        <f t="shared" si="1"/>
        <v>0</v>
      </c>
      <c r="S38" s="61">
        <f t="shared" si="2"/>
        <v>31</v>
      </c>
      <c r="T38" s="98" t="s">
        <v>33</v>
      </c>
    </row>
    <row r="39" spans="1:20" ht="22.5" customHeight="1" x14ac:dyDescent="0.35">
      <c r="A39" s="59">
        <v>32</v>
      </c>
      <c r="B39" s="144"/>
      <c r="C39" s="144"/>
      <c r="D39" s="144"/>
      <c r="E39" s="144"/>
      <c r="F39" s="429"/>
      <c r="G39" s="430"/>
      <c r="H39" s="144"/>
      <c r="I39" s="144"/>
      <c r="J39" s="144"/>
      <c r="K39" s="144"/>
      <c r="L39" s="144"/>
      <c r="M39" s="88" t="b">
        <f t="shared" si="0"/>
        <v>1</v>
      </c>
      <c r="O39" s="61">
        <f>IF('Report Lines'!$H$30&gt;=$S39,1,0)</f>
        <v>0</v>
      </c>
      <c r="P39" s="61">
        <f>IF('Report Lines'!$H$33&gt;=$S39,2,0)</f>
        <v>0</v>
      </c>
      <c r="Q39" s="61">
        <f>IF('Report Lines'!$H$44&gt;=$S39,4,0)</f>
        <v>0</v>
      </c>
      <c r="R39" s="61">
        <f t="shared" si="1"/>
        <v>0</v>
      </c>
      <c r="S39" s="61">
        <f t="shared" si="2"/>
        <v>32</v>
      </c>
      <c r="T39" s="98" t="s">
        <v>34</v>
      </c>
    </row>
    <row r="40" spans="1:20" ht="22.5" customHeight="1" x14ac:dyDescent="0.35">
      <c r="A40" s="70">
        <v>33</v>
      </c>
      <c r="B40" s="144"/>
      <c r="C40" s="144"/>
      <c r="D40" s="144"/>
      <c r="E40" s="144"/>
      <c r="F40" s="429"/>
      <c r="G40" s="430"/>
      <c r="H40" s="144"/>
      <c r="I40" s="144"/>
      <c r="J40" s="144"/>
      <c r="K40" s="144"/>
      <c r="L40" s="144"/>
      <c r="M40" s="88" t="b">
        <f t="shared" si="0"/>
        <v>1</v>
      </c>
      <c r="O40" s="61">
        <f>IF('Report Lines'!$H$30&gt;=$S40,1,0)</f>
        <v>0</v>
      </c>
      <c r="P40" s="61">
        <f>IF('Report Lines'!$H$33&gt;=$S40,2,0)</f>
        <v>0</v>
      </c>
      <c r="Q40" s="61">
        <f>IF('Report Lines'!$H$44&gt;=$S40,4,0)</f>
        <v>0</v>
      </c>
      <c r="R40" s="61">
        <f t="shared" si="1"/>
        <v>0</v>
      </c>
      <c r="S40" s="61">
        <f t="shared" si="2"/>
        <v>33</v>
      </c>
      <c r="T40" s="98" t="s">
        <v>35</v>
      </c>
    </row>
    <row r="41" spans="1:20" ht="22.5" customHeight="1" x14ac:dyDescent="0.35">
      <c r="A41" s="59">
        <v>34</v>
      </c>
      <c r="B41" s="144"/>
      <c r="C41" s="144"/>
      <c r="D41" s="144"/>
      <c r="E41" s="144"/>
      <c r="F41" s="429"/>
      <c r="G41" s="430"/>
      <c r="H41" s="144"/>
      <c r="I41" s="144"/>
      <c r="J41" s="144"/>
      <c r="K41" s="144"/>
      <c r="L41" s="144"/>
      <c r="M41" s="88" t="b">
        <f t="shared" si="0"/>
        <v>1</v>
      </c>
      <c r="O41" s="61">
        <f>IF('Report Lines'!$H$30&gt;=$S41,1,0)</f>
        <v>0</v>
      </c>
      <c r="P41" s="61">
        <f>IF('Report Lines'!$H$33&gt;=$S41,2,0)</f>
        <v>0</v>
      </c>
      <c r="Q41" s="61">
        <f>IF('Report Lines'!$H$44&gt;=$S41,4,0)</f>
        <v>0</v>
      </c>
      <c r="R41" s="61">
        <f t="shared" si="1"/>
        <v>0</v>
      </c>
      <c r="S41" s="61">
        <f t="shared" si="2"/>
        <v>34</v>
      </c>
      <c r="T41" s="106" t="s">
        <v>36</v>
      </c>
    </row>
    <row r="42" spans="1:20" ht="22.5" customHeight="1" x14ac:dyDescent="0.35">
      <c r="A42" s="70">
        <v>35</v>
      </c>
      <c r="B42" s="144"/>
      <c r="C42" s="144"/>
      <c r="D42" s="144"/>
      <c r="E42" s="144"/>
      <c r="F42" s="429"/>
      <c r="G42" s="430"/>
      <c r="H42" s="144"/>
      <c r="I42" s="144"/>
      <c r="J42" s="144"/>
      <c r="K42" s="144"/>
      <c r="L42" s="144"/>
      <c r="M42" s="88" t="b">
        <f t="shared" si="0"/>
        <v>1</v>
      </c>
      <c r="O42" s="61">
        <f>IF('Report Lines'!$H$30&gt;=$S42,1,0)</f>
        <v>0</v>
      </c>
      <c r="P42" s="61">
        <f>IF('Report Lines'!$H$33&gt;=$S42,2,0)</f>
        <v>0</v>
      </c>
      <c r="Q42" s="61">
        <f>IF('Report Lines'!$H$44&gt;=$S42,4,0)</f>
        <v>0</v>
      </c>
      <c r="R42" s="61">
        <f t="shared" si="1"/>
        <v>0</v>
      </c>
      <c r="S42" s="61">
        <f t="shared" si="2"/>
        <v>35</v>
      </c>
      <c r="T42" s="106" t="s">
        <v>37</v>
      </c>
    </row>
    <row r="43" spans="1:20" ht="22.5" customHeight="1" x14ac:dyDescent="0.35">
      <c r="A43" s="59">
        <v>36</v>
      </c>
      <c r="B43" s="144"/>
      <c r="C43" s="144"/>
      <c r="D43" s="144"/>
      <c r="E43" s="144"/>
      <c r="F43" s="429"/>
      <c r="G43" s="430"/>
      <c r="H43" s="144"/>
      <c r="I43" s="144"/>
      <c r="J43" s="144"/>
      <c r="K43" s="144"/>
      <c r="L43" s="144"/>
      <c r="M43" s="88" t="b">
        <f t="shared" si="0"/>
        <v>1</v>
      </c>
      <c r="O43" s="61">
        <f>IF('Report Lines'!$H$30&gt;=$S43,1,0)</f>
        <v>0</v>
      </c>
      <c r="P43" s="61">
        <f>IF('Report Lines'!$H$33&gt;=$S43,2,0)</f>
        <v>0</v>
      </c>
      <c r="Q43" s="61">
        <f>IF('Report Lines'!$H$44&gt;=$S43,4,0)</f>
        <v>0</v>
      </c>
      <c r="R43" s="61">
        <f t="shared" si="1"/>
        <v>0</v>
      </c>
      <c r="S43" s="61">
        <f t="shared" si="2"/>
        <v>36</v>
      </c>
      <c r="T43" s="106" t="s">
        <v>38</v>
      </c>
    </row>
    <row r="44" spans="1:20" ht="22.5" customHeight="1" x14ac:dyDescent="0.35">
      <c r="A44" s="70">
        <v>37</v>
      </c>
      <c r="B44" s="144"/>
      <c r="C44" s="144"/>
      <c r="D44" s="144"/>
      <c r="E44" s="144"/>
      <c r="F44" s="429"/>
      <c r="G44" s="430"/>
      <c r="H44" s="144"/>
      <c r="I44" s="144"/>
      <c r="J44" s="144"/>
      <c r="K44" s="144"/>
      <c r="L44" s="144"/>
      <c r="M44" s="88" t="b">
        <f t="shared" si="0"/>
        <v>1</v>
      </c>
      <c r="O44" s="61">
        <f>IF('Report Lines'!$H$30&gt;=$S44,1,0)</f>
        <v>0</v>
      </c>
      <c r="P44" s="61">
        <f>IF('Report Lines'!$H$33&gt;=$S44,2,0)</f>
        <v>0</v>
      </c>
      <c r="Q44" s="61">
        <f>IF('Report Lines'!$H$44&gt;=$S44,4,0)</f>
        <v>0</v>
      </c>
      <c r="R44" s="61">
        <f t="shared" si="1"/>
        <v>0</v>
      </c>
      <c r="S44" s="61">
        <f t="shared" si="2"/>
        <v>37</v>
      </c>
      <c r="T44" s="106" t="s">
        <v>39</v>
      </c>
    </row>
    <row r="45" spans="1:20" ht="22.5" customHeight="1" x14ac:dyDescent="0.35">
      <c r="A45" s="59">
        <v>38</v>
      </c>
      <c r="B45" s="144"/>
      <c r="C45" s="144"/>
      <c r="D45" s="144"/>
      <c r="E45" s="144"/>
      <c r="F45" s="429"/>
      <c r="G45" s="430"/>
      <c r="H45" s="144"/>
      <c r="I45" s="144"/>
      <c r="J45" s="144"/>
      <c r="K45" s="144"/>
      <c r="L45" s="144"/>
      <c r="M45" s="88" t="b">
        <f t="shared" si="0"/>
        <v>1</v>
      </c>
      <c r="O45" s="61">
        <f>IF('Report Lines'!$H$30&gt;=$S45,1,0)</f>
        <v>0</v>
      </c>
      <c r="P45" s="61">
        <f>IF('Report Lines'!$H$33&gt;=$S45,2,0)</f>
        <v>0</v>
      </c>
      <c r="Q45" s="61">
        <f>IF('Report Lines'!$H$44&gt;=$S45,4,0)</f>
        <v>0</v>
      </c>
      <c r="R45" s="61">
        <f t="shared" si="1"/>
        <v>0</v>
      </c>
      <c r="S45" s="61">
        <f t="shared" si="2"/>
        <v>38</v>
      </c>
      <c r="T45" s="106" t="s">
        <v>40</v>
      </c>
    </row>
    <row r="46" spans="1:20" ht="22.5" customHeight="1" x14ac:dyDescent="0.35">
      <c r="A46" s="70">
        <v>39</v>
      </c>
      <c r="B46" s="144"/>
      <c r="C46" s="144"/>
      <c r="D46" s="144"/>
      <c r="E46" s="144"/>
      <c r="F46" s="429"/>
      <c r="G46" s="430"/>
      <c r="H46" s="144"/>
      <c r="I46" s="144"/>
      <c r="J46" s="144"/>
      <c r="K46" s="144"/>
      <c r="L46" s="144"/>
      <c r="M46" s="88" t="b">
        <f t="shared" si="0"/>
        <v>1</v>
      </c>
      <c r="O46" s="61">
        <f>IF('Report Lines'!$H$30&gt;=$S46,1,0)</f>
        <v>0</v>
      </c>
      <c r="P46" s="61">
        <f>IF('Report Lines'!$H$33&gt;=$S46,2,0)</f>
        <v>0</v>
      </c>
      <c r="Q46" s="61">
        <f>IF('Report Lines'!$H$44&gt;=$S46,4,0)</f>
        <v>0</v>
      </c>
      <c r="R46" s="61">
        <f t="shared" si="1"/>
        <v>0</v>
      </c>
      <c r="S46" s="61">
        <f t="shared" si="2"/>
        <v>39</v>
      </c>
      <c r="T46" s="106" t="s">
        <v>41</v>
      </c>
    </row>
    <row r="47" spans="1:20" ht="22.5" customHeight="1" x14ac:dyDescent="0.35">
      <c r="A47" s="59">
        <v>40</v>
      </c>
      <c r="B47" s="144"/>
      <c r="C47" s="144"/>
      <c r="D47" s="144"/>
      <c r="E47" s="144"/>
      <c r="F47" s="429"/>
      <c r="G47" s="430"/>
      <c r="H47" s="144"/>
      <c r="I47" s="144"/>
      <c r="J47" s="144"/>
      <c r="K47" s="144"/>
      <c r="L47" s="144"/>
      <c r="M47" s="88" t="b">
        <f t="shared" si="0"/>
        <v>1</v>
      </c>
      <c r="O47" s="61">
        <f>IF('Report Lines'!$H$30&gt;=$S47,1,0)</f>
        <v>0</v>
      </c>
      <c r="P47" s="61">
        <f>IF('Report Lines'!$H$33&gt;=$S47,2,0)</f>
        <v>0</v>
      </c>
      <c r="Q47" s="61">
        <f>IF('Report Lines'!$H$44&gt;=$S47,4,0)</f>
        <v>0</v>
      </c>
      <c r="R47" s="61">
        <f t="shared" si="1"/>
        <v>0</v>
      </c>
      <c r="S47" s="61">
        <f t="shared" si="2"/>
        <v>40</v>
      </c>
      <c r="T47" s="106" t="s">
        <v>42</v>
      </c>
    </row>
    <row r="48" spans="1:20" ht="22.5" customHeight="1" x14ac:dyDescent="0.35">
      <c r="A48" s="70">
        <v>41</v>
      </c>
      <c r="B48" s="144"/>
      <c r="C48" s="144"/>
      <c r="D48" s="144"/>
      <c r="E48" s="144"/>
      <c r="F48" s="429"/>
      <c r="G48" s="430"/>
      <c r="H48" s="144"/>
      <c r="I48" s="144"/>
      <c r="J48" s="144"/>
      <c r="K48" s="144"/>
      <c r="L48" s="144"/>
      <c r="M48" s="88" t="b">
        <f t="shared" si="0"/>
        <v>1</v>
      </c>
      <c r="O48" s="61">
        <f>IF('Report Lines'!$H$30&gt;=$S48,1,0)</f>
        <v>0</v>
      </c>
      <c r="P48" s="61">
        <f>IF('Report Lines'!$H$33&gt;=$S48,2,0)</f>
        <v>0</v>
      </c>
      <c r="Q48" s="61">
        <f>IF('Report Lines'!$H$44&gt;=$S48,4,0)</f>
        <v>0</v>
      </c>
      <c r="R48" s="61">
        <f t="shared" si="1"/>
        <v>0</v>
      </c>
      <c r="S48" s="61">
        <f t="shared" si="2"/>
        <v>41</v>
      </c>
      <c r="T48" s="106" t="s">
        <v>43</v>
      </c>
    </row>
    <row r="49" spans="1:20" ht="22.5" customHeight="1" x14ac:dyDescent="0.35">
      <c r="A49" s="59">
        <v>42</v>
      </c>
      <c r="B49" s="144"/>
      <c r="C49" s="144"/>
      <c r="D49" s="144"/>
      <c r="E49" s="144"/>
      <c r="F49" s="429"/>
      <c r="G49" s="430"/>
      <c r="H49" s="144"/>
      <c r="I49" s="144"/>
      <c r="J49" s="144"/>
      <c r="K49" s="144"/>
      <c r="L49" s="144"/>
      <c r="M49" s="88" t="b">
        <f t="shared" si="0"/>
        <v>1</v>
      </c>
      <c r="O49" s="61">
        <f>IF('Report Lines'!$H$30&gt;=$S49,1,0)</f>
        <v>0</v>
      </c>
      <c r="P49" s="61">
        <f>IF('Report Lines'!$H$33&gt;=$S49,2,0)</f>
        <v>0</v>
      </c>
      <c r="Q49" s="61">
        <f>IF('Report Lines'!$H$44&gt;=$S49,4,0)</f>
        <v>0</v>
      </c>
      <c r="R49" s="61">
        <f t="shared" si="1"/>
        <v>0</v>
      </c>
      <c r="S49" s="61">
        <f t="shared" si="2"/>
        <v>42</v>
      </c>
      <c r="T49" s="106" t="s">
        <v>44</v>
      </c>
    </row>
    <row r="50" spans="1:20" ht="22.5" customHeight="1" x14ac:dyDescent="0.35">
      <c r="A50" s="70">
        <v>43</v>
      </c>
      <c r="B50" s="144"/>
      <c r="C50" s="144"/>
      <c r="D50" s="144"/>
      <c r="E50" s="144"/>
      <c r="F50" s="429"/>
      <c r="G50" s="430"/>
      <c r="H50" s="144"/>
      <c r="I50" s="144"/>
      <c r="J50" s="144"/>
      <c r="K50" s="144"/>
      <c r="L50" s="144"/>
      <c r="M50" s="88" t="b">
        <f t="shared" si="0"/>
        <v>1</v>
      </c>
      <c r="O50" s="61">
        <f>IF('Report Lines'!$H$30&gt;=$S50,1,0)</f>
        <v>0</v>
      </c>
      <c r="P50" s="61">
        <f>IF('Report Lines'!$H$33&gt;=$S50,2,0)</f>
        <v>0</v>
      </c>
      <c r="Q50" s="61">
        <f>IF('Report Lines'!$H$44&gt;=$S50,4,0)</f>
        <v>0</v>
      </c>
      <c r="R50" s="61">
        <f t="shared" si="1"/>
        <v>0</v>
      </c>
      <c r="S50" s="61">
        <f t="shared" si="2"/>
        <v>43</v>
      </c>
      <c r="T50" s="106" t="s">
        <v>45</v>
      </c>
    </row>
    <row r="51" spans="1:20" ht="22.5" customHeight="1" x14ac:dyDescent="0.35">
      <c r="A51" s="59">
        <v>44</v>
      </c>
      <c r="B51" s="144"/>
      <c r="C51" s="144"/>
      <c r="D51" s="144"/>
      <c r="E51" s="144"/>
      <c r="F51" s="429"/>
      <c r="G51" s="430"/>
      <c r="H51" s="144"/>
      <c r="I51" s="144"/>
      <c r="J51" s="144"/>
      <c r="K51" s="144"/>
      <c r="L51" s="144"/>
      <c r="M51" s="88" t="b">
        <f t="shared" si="0"/>
        <v>1</v>
      </c>
      <c r="O51" s="61">
        <f>IF('Report Lines'!$H$30&gt;=$S51,1,0)</f>
        <v>0</v>
      </c>
      <c r="P51" s="61">
        <f>IF('Report Lines'!$H$33&gt;=$S51,2,0)</f>
        <v>0</v>
      </c>
      <c r="Q51" s="61">
        <f>IF('Report Lines'!$H$44&gt;=$S51,4,0)</f>
        <v>0</v>
      </c>
      <c r="R51" s="61">
        <f t="shared" si="1"/>
        <v>0</v>
      </c>
      <c r="S51" s="61">
        <f t="shared" si="2"/>
        <v>44</v>
      </c>
      <c r="T51" s="106" t="s">
        <v>46</v>
      </c>
    </row>
    <row r="52" spans="1:20" ht="22.5" customHeight="1" x14ac:dyDescent="0.35">
      <c r="A52" s="70">
        <v>45</v>
      </c>
      <c r="B52" s="144"/>
      <c r="C52" s="144"/>
      <c r="D52" s="144"/>
      <c r="E52" s="144"/>
      <c r="F52" s="429"/>
      <c r="G52" s="430"/>
      <c r="H52" s="144"/>
      <c r="I52" s="144"/>
      <c r="J52" s="144"/>
      <c r="K52" s="144"/>
      <c r="L52" s="144"/>
      <c r="M52" s="88" t="b">
        <f t="shared" si="0"/>
        <v>1</v>
      </c>
      <c r="O52" s="61">
        <f>IF('Report Lines'!$H$30&gt;=$S52,1,0)</f>
        <v>0</v>
      </c>
      <c r="P52" s="61">
        <f>IF('Report Lines'!$H$33&gt;=$S52,2,0)</f>
        <v>0</v>
      </c>
      <c r="Q52" s="61">
        <f>IF('Report Lines'!$H$44&gt;=$S52,4,0)</f>
        <v>0</v>
      </c>
      <c r="R52" s="61">
        <f t="shared" si="1"/>
        <v>0</v>
      </c>
      <c r="S52" s="61">
        <f t="shared" si="2"/>
        <v>45</v>
      </c>
      <c r="T52" s="106" t="s">
        <v>47</v>
      </c>
    </row>
    <row r="53" spans="1:20" ht="22.5" customHeight="1" x14ac:dyDescent="0.35">
      <c r="A53" s="59">
        <v>46</v>
      </c>
      <c r="B53" s="144"/>
      <c r="C53" s="144"/>
      <c r="D53" s="144"/>
      <c r="E53" s="144"/>
      <c r="F53" s="429"/>
      <c r="G53" s="430"/>
      <c r="H53" s="144"/>
      <c r="I53" s="144"/>
      <c r="J53" s="144"/>
      <c r="K53" s="144"/>
      <c r="L53" s="144"/>
      <c r="M53" s="88" t="b">
        <f t="shared" si="0"/>
        <v>1</v>
      </c>
      <c r="O53" s="61">
        <f>IF('Report Lines'!$H$30&gt;=$S53,1,0)</f>
        <v>0</v>
      </c>
      <c r="P53" s="61">
        <f>IF('Report Lines'!$H$33&gt;=$S53,2,0)</f>
        <v>0</v>
      </c>
      <c r="Q53" s="61">
        <f>IF('Report Lines'!$H$44&gt;=$S53,4,0)</f>
        <v>0</v>
      </c>
      <c r="R53" s="61">
        <f t="shared" si="1"/>
        <v>0</v>
      </c>
      <c r="S53" s="61">
        <f t="shared" si="2"/>
        <v>46</v>
      </c>
      <c r="T53" s="106" t="s">
        <v>48</v>
      </c>
    </row>
    <row r="54" spans="1:20" ht="22.5" customHeight="1" x14ac:dyDescent="0.35">
      <c r="A54" s="70">
        <v>47</v>
      </c>
      <c r="B54" s="144"/>
      <c r="C54" s="144"/>
      <c r="D54" s="144"/>
      <c r="E54" s="144"/>
      <c r="F54" s="429"/>
      <c r="G54" s="430"/>
      <c r="H54" s="144"/>
      <c r="I54" s="144"/>
      <c r="J54" s="144"/>
      <c r="K54" s="144"/>
      <c r="L54" s="144"/>
      <c r="M54" s="88" t="b">
        <f t="shared" si="0"/>
        <v>1</v>
      </c>
      <c r="O54" s="61">
        <f>IF('Report Lines'!$H$30&gt;=$S54,1,0)</f>
        <v>0</v>
      </c>
      <c r="P54" s="61">
        <f>IF('Report Lines'!$H$33&gt;=$S54,2,0)</f>
        <v>0</v>
      </c>
      <c r="Q54" s="61">
        <f>IF('Report Lines'!$H$44&gt;=$S54,4,0)</f>
        <v>0</v>
      </c>
      <c r="R54" s="61">
        <f t="shared" si="1"/>
        <v>0</v>
      </c>
      <c r="S54" s="61">
        <f t="shared" si="2"/>
        <v>47</v>
      </c>
      <c r="T54" s="106" t="s">
        <v>49</v>
      </c>
    </row>
    <row r="55" spans="1:20" ht="22.5" customHeight="1" x14ac:dyDescent="0.35">
      <c r="A55" s="59">
        <v>48</v>
      </c>
      <c r="B55" s="144"/>
      <c r="C55" s="144"/>
      <c r="D55" s="144"/>
      <c r="E55" s="144"/>
      <c r="F55" s="429"/>
      <c r="G55" s="430"/>
      <c r="H55" s="144"/>
      <c r="I55" s="144"/>
      <c r="J55" s="144"/>
      <c r="K55" s="144"/>
      <c r="L55" s="144"/>
      <c r="M55" s="88" t="b">
        <f t="shared" si="0"/>
        <v>1</v>
      </c>
      <c r="O55" s="61">
        <f>IF('Report Lines'!$H$30&gt;=$S55,1,0)</f>
        <v>0</v>
      </c>
      <c r="P55" s="61">
        <f>IF('Report Lines'!$H$33&gt;=$S55,2,0)</f>
        <v>0</v>
      </c>
      <c r="Q55" s="61">
        <f>IF('Report Lines'!$H$44&gt;=$S55,4,0)</f>
        <v>0</v>
      </c>
      <c r="R55" s="61">
        <f t="shared" si="1"/>
        <v>0</v>
      </c>
      <c r="S55" s="61">
        <f t="shared" si="2"/>
        <v>48</v>
      </c>
      <c r="T55" s="106" t="s">
        <v>50</v>
      </c>
    </row>
    <row r="56" spans="1:20" ht="22.5" customHeight="1" x14ac:dyDescent="0.35">
      <c r="A56" s="70">
        <v>49</v>
      </c>
      <c r="B56" s="144"/>
      <c r="C56" s="144"/>
      <c r="D56" s="144"/>
      <c r="E56" s="144"/>
      <c r="F56" s="429"/>
      <c r="G56" s="430"/>
      <c r="H56" s="144"/>
      <c r="I56" s="144"/>
      <c r="J56" s="144"/>
      <c r="K56" s="144"/>
      <c r="L56" s="144"/>
      <c r="M56" s="88" t="b">
        <f t="shared" si="0"/>
        <v>1</v>
      </c>
      <c r="O56" s="61">
        <f>IF('Report Lines'!$H$30&gt;=$S56,1,0)</f>
        <v>0</v>
      </c>
      <c r="P56" s="61">
        <f>IF('Report Lines'!$H$33&gt;=$S56,2,0)</f>
        <v>0</v>
      </c>
      <c r="Q56" s="61">
        <f>IF('Report Lines'!$H$44&gt;=$S56,4,0)</f>
        <v>0</v>
      </c>
      <c r="R56" s="61">
        <f t="shared" si="1"/>
        <v>0</v>
      </c>
      <c r="S56" s="61">
        <f t="shared" si="2"/>
        <v>49</v>
      </c>
      <c r="T56" s="106" t="s">
        <v>51</v>
      </c>
    </row>
    <row r="57" spans="1:20" ht="22.5" customHeight="1" x14ac:dyDescent="0.35">
      <c r="A57" s="59">
        <v>50</v>
      </c>
      <c r="B57" s="144"/>
      <c r="C57" s="144"/>
      <c r="D57" s="144"/>
      <c r="E57" s="144"/>
      <c r="F57" s="429"/>
      <c r="G57" s="430"/>
      <c r="H57" s="144"/>
      <c r="I57" s="144"/>
      <c r="J57" s="144"/>
      <c r="K57" s="144"/>
      <c r="L57" s="144"/>
      <c r="M57" s="88" t="b">
        <f t="shared" si="0"/>
        <v>1</v>
      </c>
      <c r="O57" s="61">
        <f>IF('Report Lines'!$H$30&gt;=$S57,1,0)</f>
        <v>0</v>
      </c>
      <c r="P57" s="61">
        <f>IF('Report Lines'!$H$33&gt;=$S57,2,0)</f>
        <v>0</v>
      </c>
      <c r="Q57" s="61">
        <f>IF('Report Lines'!$H$44&gt;=$S57,4,0)</f>
        <v>0</v>
      </c>
      <c r="R57" s="61">
        <f t="shared" si="1"/>
        <v>0</v>
      </c>
      <c r="S57" s="61">
        <f t="shared" si="2"/>
        <v>50</v>
      </c>
      <c r="T57" s="106" t="s">
        <v>52</v>
      </c>
    </row>
    <row r="58" spans="1:20" ht="22.5" customHeight="1" x14ac:dyDescent="0.35">
      <c r="A58" s="70">
        <v>51</v>
      </c>
      <c r="B58" s="144"/>
      <c r="C58" s="144"/>
      <c r="D58" s="144"/>
      <c r="E58" s="144"/>
      <c r="F58" s="429"/>
      <c r="G58" s="430"/>
      <c r="H58" s="144"/>
      <c r="I58" s="144"/>
      <c r="J58" s="144"/>
      <c r="K58" s="144"/>
      <c r="L58" s="144"/>
      <c r="M58" s="88" t="b">
        <f t="shared" si="0"/>
        <v>1</v>
      </c>
      <c r="O58" s="61">
        <f>IF('Report Lines'!$H$30&gt;=$S58,1,0)</f>
        <v>0</v>
      </c>
      <c r="P58" s="61">
        <f>IF('Report Lines'!$H$33&gt;=$S58,2,0)</f>
        <v>0</v>
      </c>
      <c r="Q58" s="61">
        <f>IF('Report Lines'!$H$44&gt;=$S58,4,0)</f>
        <v>0</v>
      </c>
      <c r="R58" s="61">
        <f t="shared" si="1"/>
        <v>0</v>
      </c>
      <c r="S58" s="61">
        <f t="shared" si="2"/>
        <v>51</v>
      </c>
      <c r="T58" s="106" t="s">
        <v>53</v>
      </c>
    </row>
    <row r="59" spans="1:20" ht="22.5" customHeight="1" x14ac:dyDescent="0.35">
      <c r="A59" s="59">
        <v>52</v>
      </c>
      <c r="B59" s="144"/>
      <c r="C59" s="144"/>
      <c r="D59" s="144"/>
      <c r="E59" s="144"/>
      <c r="F59" s="429"/>
      <c r="G59" s="430"/>
      <c r="H59" s="144"/>
      <c r="I59" s="144"/>
      <c r="J59" s="144"/>
      <c r="K59" s="144"/>
      <c r="L59" s="144"/>
      <c r="M59" s="88" t="b">
        <f t="shared" si="0"/>
        <v>1</v>
      </c>
      <c r="O59" s="61">
        <f>IF('Report Lines'!$H$30&gt;=$S59,1,0)</f>
        <v>0</v>
      </c>
      <c r="P59" s="61">
        <f>IF('Report Lines'!$H$33&gt;=$S59,2,0)</f>
        <v>0</v>
      </c>
      <c r="Q59" s="61">
        <f>IF('Report Lines'!$H$44&gt;=$S59,4,0)</f>
        <v>0</v>
      </c>
      <c r="R59" s="61">
        <f t="shared" si="1"/>
        <v>0</v>
      </c>
      <c r="S59" s="61">
        <f t="shared" si="2"/>
        <v>52</v>
      </c>
      <c r="T59" s="106" t="s">
        <v>54</v>
      </c>
    </row>
    <row r="60" spans="1:20" ht="22.5" customHeight="1" x14ac:dyDescent="0.35">
      <c r="A60" s="70">
        <v>53</v>
      </c>
      <c r="B60" s="144"/>
      <c r="C60" s="144"/>
      <c r="D60" s="144"/>
      <c r="E60" s="144"/>
      <c r="F60" s="429"/>
      <c r="G60" s="430"/>
      <c r="H60" s="144"/>
      <c r="I60" s="144"/>
      <c r="J60" s="144"/>
      <c r="K60" s="144"/>
      <c r="L60" s="144"/>
      <c r="M60" s="88" t="b">
        <f t="shared" si="0"/>
        <v>1</v>
      </c>
      <c r="O60" s="61">
        <f>IF('Report Lines'!$H$30&gt;=$S60,1,0)</f>
        <v>0</v>
      </c>
      <c r="P60" s="61">
        <f>IF('Report Lines'!$H$33&gt;=$S60,2,0)</f>
        <v>0</v>
      </c>
      <c r="Q60" s="61">
        <f>IF('Report Lines'!$H$44&gt;=$S60,4,0)</f>
        <v>0</v>
      </c>
      <c r="R60" s="61">
        <f t="shared" si="1"/>
        <v>0</v>
      </c>
      <c r="S60" s="61">
        <f t="shared" si="2"/>
        <v>53</v>
      </c>
      <c r="T60" s="106" t="s">
        <v>55</v>
      </c>
    </row>
    <row r="61" spans="1:20" ht="22.5" customHeight="1" x14ac:dyDescent="0.35">
      <c r="A61" s="59">
        <v>54</v>
      </c>
      <c r="B61" s="144"/>
      <c r="C61" s="144"/>
      <c r="D61" s="144"/>
      <c r="E61" s="144"/>
      <c r="F61" s="429"/>
      <c r="G61" s="430"/>
      <c r="H61" s="144"/>
      <c r="I61" s="144"/>
      <c r="J61" s="144"/>
      <c r="K61" s="144"/>
      <c r="L61" s="144"/>
      <c r="M61" s="88" t="b">
        <f t="shared" si="0"/>
        <v>1</v>
      </c>
      <c r="O61" s="61">
        <f>IF('Report Lines'!$H$30&gt;=$S61,1,0)</f>
        <v>0</v>
      </c>
      <c r="P61" s="61">
        <f>IF('Report Lines'!$H$33&gt;=$S61,2,0)</f>
        <v>0</v>
      </c>
      <c r="Q61" s="61">
        <f>IF('Report Lines'!$H$44&gt;=$S61,4,0)</f>
        <v>0</v>
      </c>
      <c r="R61" s="61">
        <f t="shared" si="1"/>
        <v>0</v>
      </c>
      <c r="S61" s="61">
        <f t="shared" si="2"/>
        <v>54</v>
      </c>
      <c r="T61" s="106" t="s">
        <v>56</v>
      </c>
    </row>
    <row r="62" spans="1:20" ht="22.5" customHeight="1" x14ac:dyDescent="0.35">
      <c r="A62" s="70">
        <v>55</v>
      </c>
      <c r="B62" s="144"/>
      <c r="C62" s="144"/>
      <c r="D62" s="144"/>
      <c r="E62" s="144"/>
      <c r="F62" s="429"/>
      <c r="G62" s="430"/>
      <c r="H62" s="144"/>
      <c r="I62" s="144"/>
      <c r="J62" s="144"/>
      <c r="K62" s="144"/>
      <c r="L62" s="144"/>
      <c r="M62" s="88" t="b">
        <f t="shared" si="0"/>
        <v>1</v>
      </c>
      <c r="O62" s="61">
        <f>IF('Report Lines'!$H$30&gt;=$S62,1,0)</f>
        <v>0</v>
      </c>
      <c r="P62" s="61">
        <f>IF('Report Lines'!$H$33&gt;=$S62,2,0)</f>
        <v>0</v>
      </c>
      <c r="Q62" s="61">
        <f>IF('Report Lines'!$H$44&gt;=$S62,4,0)</f>
        <v>0</v>
      </c>
      <c r="R62" s="61">
        <f t="shared" si="1"/>
        <v>0</v>
      </c>
      <c r="S62" s="61">
        <f t="shared" si="2"/>
        <v>55</v>
      </c>
      <c r="T62" s="106" t="s">
        <v>57</v>
      </c>
    </row>
    <row r="63" spans="1:20" ht="22.5" customHeight="1" x14ac:dyDescent="0.35">
      <c r="A63" s="59">
        <v>56</v>
      </c>
      <c r="B63" s="144"/>
      <c r="C63" s="144"/>
      <c r="D63" s="144"/>
      <c r="E63" s="144"/>
      <c r="F63" s="429"/>
      <c r="G63" s="430"/>
      <c r="H63" s="144"/>
      <c r="I63" s="144"/>
      <c r="J63" s="144"/>
      <c r="K63" s="144"/>
      <c r="L63" s="144"/>
      <c r="M63" s="88" t="b">
        <f>IF((R63&gt;3),IF(ISBLANK(H63),FALSE,IF(ISBLANK(I63),FALSE,IF((P63=2),IF(ISBLANK(F63),FALSE,IF((O63=1),IF(ISBLANK(E63),FALSE,TRUE),IF(ISBLANK(E63),TRUE,FALSE))),IF(ISBLANK(F63),TRUE,FALSE)))),IF(P63=2,IF(ISBLANK(F63),IF(O63=1,IF(ISBLANK(E63),FALSE,IF(ISBLANK(F63),FALSE,TRUE)),FALSE),IF(ISBLANK(E63),FALSE,IF(ISBLANK(H63),IF(ISBLANK(I63),TRUE,FALSE),FALSE))),TRUE))</f>
        <v>1</v>
      </c>
      <c r="O63" s="61">
        <f>IF('Report Lines'!$H$30&gt;=$S63,1,0)</f>
        <v>0</v>
      </c>
      <c r="P63" s="61">
        <f>IF('Report Lines'!$H$33&gt;=$S63,2,0)</f>
        <v>0</v>
      </c>
      <c r="Q63" s="61">
        <f>IF('Report Lines'!$H$44&gt;=$S63,4,0)</f>
        <v>0</v>
      </c>
      <c r="R63" s="61">
        <f t="shared" si="1"/>
        <v>0</v>
      </c>
      <c r="S63" s="61">
        <f t="shared" si="2"/>
        <v>56</v>
      </c>
      <c r="T63" s="106" t="s">
        <v>58</v>
      </c>
    </row>
    <row r="64" spans="1:20" ht="22.5" customHeight="1" x14ac:dyDescent="0.35">
      <c r="A64" s="70">
        <v>57</v>
      </c>
      <c r="B64" s="144"/>
      <c r="C64" s="144"/>
      <c r="D64" s="144"/>
      <c r="E64" s="144"/>
      <c r="F64" s="429"/>
      <c r="G64" s="430"/>
      <c r="H64" s="144"/>
      <c r="I64" s="144"/>
      <c r="J64" s="144"/>
      <c r="K64" s="144"/>
      <c r="L64" s="144"/>
      <c r="M64" s="88" t="b">
        <f t="shared" ref="M64:M107" si="3">IF((R64&gt;3),IF(ISBLANK(H64),FALSE,IF(ISBLANK(I64),FALSE,IF((P64=2),IF(ISBLANK(F64),FALSE,IF((O64=1),IF(ISBLANK(E64),FALSE,TRUE),IF(ISBLANK(E64),TRUE,FALSE))),IF(ISBLANK(F64),TRUE,FALSE)))),IF(P64=2,IF(ISBLANK(F64),IF(O64=1,IF(ISBLANK(E64),FALSE,IF(ISBLANK(F64),FALSE,TRUE)),FALSE),IF(ISBLANK(E64),FALSE,IF(ISBLANK(H64),IF(ISBLANK(I64),TRUE,FALSE),FALSE))),TRUE))</f>
        <v>1</v>
      </c>
      <c r="O64" s="61">
        <f>IF('Report Lines'!$H$30&gt;=$S64,1,0)</f>
        <v>0</v>
      </c>
      <c r="P64" s="61">
        <f>IF('Report Lines'!$H$33&gt;=$S64,2,0)</f>
        <v>0</v>
      </c>
      <c r="Q64" s="61">
        <f>IF('Report Lines'!$H$44&gt;=$S64,4,0)</f>
        <v>0</v>
      </c>
      <c r="R64" s="61">
        <f t="shared" si="1"/>
        <v>0</v>
      </c>
      <c r="S64" s="61">
        <f t="shared" si="2"/>
        <v>57</v>
      </c>
      <c r="T64" s="106" t="s">
        <v>59</v>
      </c>
    </row>
    <row r="65" spans="1:20" ht="22.5" customHeight="1" x14ac:dyDescent="0.35">
      <c r="A65" s="59">
        <v>58</v>
      </c>
      <c r="B65" s="144"/>
      <c r="C65" s="144"/>
      <c r="D65" s="144"/>
      <c r="E65" s="144"/>
      <c r="F65" s="429"/>
      <c r="G65" s="430"/>
      <c r="H65" s="144"/>
      <c r="I65" s="144"/>
      <c r="J65" s="144"/>
      <c r="K65" s="144"/>
      <c r="L65" s="144"/>
      <c r="M65" s="88" t="b">
        <f t="shared" si="3"/>
        <v>1</v>
      </c>
      <c r="O65" s="61">
        <f>IF('Report Lines'!$H$30&gt;=$S65,1,0)</f>
        <v>0</v>
      </c>
      <c r="P65" s="61">
        <f>IF('Report Lines'!$H$33&gt;=$S65,2,0)</f>
        <v>0</v>
      </c>
      <c r="Q65" s="61">
        <f>IF('Report Lines'!$H$44&gt;=$S65,4,0)</f>
        <v>0</v>
      </c>
      <c r="R65" s="61">
        <f t="shared" si="1"/>
        <v>0</v>
      </c>
      <c r="S65" s="61">
        <f t="shared" si="2"/>
        <v>58</v>
      </c>
      <c r="T65" s="106" t="s">
        <v>60</v>
      </c>
    </row>
    <row r="66" spans="1:20" ht="22.5" customHeight="1" x14ac:dyDescent="0.35">
      <c r="A66" s="70">
        <v>59</v>
      </c>
      <c r="B66" s="144"/>
      <c r="C66" s="144"/>
      <c r="D66" s="144"/>
      <c r="E66" s="144"/>
      <c r="F66" s="429"/>
      <c r="G66" s="430"/>
      <c r="H66" s="144"/>
      <c r="I66" s="144"/>
      <c r="J66" s="144"/>
      <c r="K66" s="144"/>
      <c r="L66" s="144"/>
      <c r="M66" s="88" t="b">
        <f t="shared" si="3"/>
        <v>1</v>
      </c>
      <c r="O66" s="61">
        <f>IF('Report Lines'!$H$30&gt;=$S66,1,0)</f>
        <v>0</v>
      </c>
      <c r="P66" s="61">
        <f>IF('Report Lines'!$H$33&gt;=$S66,2,0)</f>
        <v>0</v>
      </c>
      <c r="Q66" s="61">
        <f>IF('Report Lines'!$H$44&gt;=$S66,4,0)</f>
        <v>0</v>
      </c>
      <c r="R66" s="61">
        <f t="shared" si="1"/>
        <v>0</v>
      </c>
      <c r="S66" s="61">
        <f t="shared" si="2"/>
        <v>59</v>
      </c>
      <c r="T66" s="106" t="s">
        <v>61</v>
      </c>
    </row>
    <row r="67" spans="1:20" ht="22.5" customHeight="1" x14ac:dyDescent="0.35">
      <c r="A67" s="59">
        <v>60</v>
      </c>
      <c r="B67" s="144"/>
      <c r="C67" s="144"/>
      <c r="D67" s="144"/>
      <c r="E67" s="144"/>
      <c r="F67" s="429"/>
      <c r="G67" s="430"/>
      <c r="H67" s="144"/>
      <c r="I67" s="144"/>
      <c r="J67" s="144"/>
      <c r="K67" s="144"/>
      <c r="L67" s="144"/>
      <c r="M67" s="88" t="b">
        <f t="shared" si="3"/>
        <v>1</v>
      </c>
      <c r="O67" s="61">
        <f>IF('Report Lines'!$H$30&gt;=$S67,1,0)</f>
        <v>0</v>
      </c>
      <c r="P67" s="61">
        <f>IF('Report Lines'!$H$33&gt;=$S67,2,0)</f>
        <v>0</v>
      </c>
      <c r="Q67" s="61">
        <f>IF('Report Lines'!$H$44&gt;=$S67,4,0)</f>
        <v>0</v>
      </c>
      <c r="R67" s="61">
        <f t="shared" si="1"/>
        <v>0</v>
      </c>
      <c r="S67" s="61">
        <f t="shared" si="2"/>
        <v>60</v>
      </c>
      <c r="T67" s="116" t="s">
        <v>484</v>
      </c>
    </row>
    <row r="68" spans="1:20" ht="22.5" customHeight="1" x14ac:dyDescent="0.3">
      <c r="A68" s="70">
        <v>61</v>
      </c>
      <c r="B68" s="144"/>
      <c r="C68" s="144"/>
      <c r="D68" s="144"/>
      <c r="E68" s="144"/>
      <c r="F68" s="429"/>
      <c r="G68" s="430"/>
      <c r="H68" s="144"/>
      <c r="I68" s="144"/>
      <c r="J68" s="144"/>
      <c r="K68" s="144"/>
      <c r="L68" s="144"/>
      <c r="M68" s="88" t="b">
        <f t="shared" si="3"/>
        <v>1</v>
      </c>
      <c r="O68" s="61">
        <f>IF('Report Lines'!$H$30&gt;=$S68,1,0)</f>
        <v>0</v>
      </c>
      <c r="P68" s="61">
        <f>IF('Report Lines'!$H$33&gt;=$S68,2,0)</f>
        <v>0</v>
      </c>
      <c r="Q68" s="61">
        <f>IF('Report Lines'!$H$44&gt;=$S68,4,0)</f>
        <v>0</v>
      </c>
      <c r="R68" s="61">
        <f t="shared" si="1"/>
        <v>0</v>
      </c>
      <c r="S68" s="61">
        <f t="shared" si="2"/>
        <v>61</v>
      </c>
    </row>
    <row r="69" spans="1:20" ht="22.5" customHeight="1" x14ac:dyDescent="0.3">
      <c r="A69" s="59">
        <v>62</v>
      </c>
      <c r="B69" s="144"/>
      <c r="C69" s="144"/>
      <c r="D69" s="144"/>
      <c r="E69" s="144"/>
      <c r="F69" s="429"/>
      <c r="G69" s="430"/>
      <c r="H69" s="144"/>
      <c r="I69" s="144"/>
      <c r="J69" s="144"/>
      <c r="K69" s="144"/>
      <c r="L69" s="144"/>
      <c r="M69" s="88" t="b">
        <f t="shared" si="3"/>
        <v>1</v>
      </c>
      <c r="O69" s="61">
        <f>IF('Report Lines'!$H$30&gt;=$S69,1,0)</f>
        <v>0</v>
      </c>
      <c r="P69" s="61">
        <f>IF('Report Lines'!$H$33&gt;=$S69,2,0)</f>
        <v>0</v>
      </c>
      <c r="Q69" s="61">
        <f>IF('Report Lines'!$H$44&gt;=$S69,4,0)</f>
        <v>0</v>
      </c>
      <c r="R69" s="61">
        <f t="shared" si="1"/>
        <v>0</v>
      </c>
      <c r="S69" s="61">
        <f t="shared" si="2"/>
        <v>62</v>
      </c>
    </row>
    <row r="70" spans="1:20" ht="22.5" customHeight="1" x14ac:dyDescent="0.3">
      <c r="A70" s="70">
        <v>63</v>
      </c>
      <c r="B70" s="144"/>
      <c r="C70" s="144"/>
      <c r="D70" s="144"/>
      <c r="E70" s="144"/>
      <c r="F70" s="429"/>
      <c r="G70" s="430"/>
      <c r="H70" s="144"/>
      <c r="I70" s="144"/>
      <c r="J70" s="144"/>
      <c r="K70" s="144"/>
      <c r="L70" s="144"/>
      <c r="M70" s="88" t="b">
        <f t="shared" si="3"/>
        <v>1</v>
      </c>
      <c r="O70" s="61">
        <f>IF('Report Lines'!$H$30&gt;=$S70,1,0)</f>
        <v>0</v>
      </c>
      <c r="P70" s="61">
        <f>IF('Report Lines'!$H$33&gt;=$S70,2,0)</f>
        <v>0</v>
      </c>
      <c r="Q70" s="61">
        <f>IF('Report Lines'!$H$44&gt;=$S70,4,0)</f>
        <v>0</v>
      </c>
      <c r="R70" s="61">
        <f t="shared" si="1"/>
        <v>0</v>
      </c>
      <c r="S70" s="61">
        <f t="shared" si="2"/>
        <v>63</v>
      </c>
    </row>
    <row r="71" spans="1:20" ht="22.5" customHeight="1" x14ac:dyDescent="0.3">
      <c r="A71" s="59">
        <v>64</v>
      </c>
      <c r="B71" s="144"/>
      <c r="C71" s="144"/>
      <c r="D71" s="144"/>
      <c r="E71" s="144"/>
      <c r="F71" s="429"/>
      <c r="G71" s="430"/>
      <c r="H71" s="144"/>
      <c r="I71" s="144"/>
      <c r="J71" s="144"/>
      <c r="K71" s="144"/>
      <c r="L71" s="144"/>
      <c r="M71" s="88" t="b">
        <f t="shared" si="3"/>
        <v>1</v>
      </c>
      <c r="O71" s="61">
        <f>IF('Report Lines'!$H$30&gt;=$S71,1,0)</f>
        <v>0</v>
      </c>
      <c r="P71" s="61">
        <f>IF('Report Lines'!$H$33&gt;=$S71,2,0)</f>
        <v>0</v>
      </c>
      <c r="Q71" s="61">
        <f>IF('Report Lines'!$H$44&gt;=$S71,4,0)</f>
        <v>0</v>
      </c>
      <c r="R71" s="61">
        <f t="shared" si="1"/>
        <v>0</v>
      </c>
      <c r="S71" s="61">
        <f t="shared" si="2"/>
        <v>64</v>
      </c>
    </row>
    <row r="72" spans="1:20" ht="22.5" customHeight="1" x14ac:dyDescent="0.3">
      <c r="A72" s="70">
        <v>65</v>
      </c>
      <c r="B72" s="144"/>
      <c r="C72" s="144"/>
      <c r="D72" s="144"/>
      <c r="E72" s="144"/>
      <c r="F72" s="429"/>
      <c r="G72" s="430"/>
      <c r="H72" s="144"/>
      <c r="I72" s="144"/>
      <c r="J72" s="144"/>
      <c r="K72" s="144"/>
      <c r="L72" s="144"/>
      <c r="M72" s="88" t="b">
        <f t="shared" si="3"/>
        <v>1</v>
      </c>
      <c r="O72" s="61">
        <f>IF('Report Lines'!$H$30&gt;=$S72,1,0)</f>
        <v>0</v>
      </c>
      <c r="P72" s="61">
        <f>IF('Report Lines'!$H$33&gt;=$S72,2,0)</f>
        <v>0</v>
      </c>
      <c r="Q72" s="61">
        <f>IF('Report Lines'!$H$44&gt;=$S72,4,0)</f>
        <v>0</v>
      </c>
      <c r="R72" s="61">
        <f t="shared" si="1"/>
        <v>0</v>
      </c>
      <c r="S72" s="61">
        <f t="shared" si="2"/>
        <v>65</v>
      </c>
    </row>
    <row r="73" spans="1:20" ht="22.5" customHeight="1" x14ac:dyDescent="0.3">
      <c r="A73" s="59">
        <v>66</v>
      </c>
      <c r="B73" s="144"/>
      <c r="C73" s="144"/>
      <c r="D73" s="144"/>
      <c r="E73" s="144"/>
      <c r="F73" s="429"/>
      <c r="G73" s="430"/>
      <c r="H73" s="144"/>
      <c r="I73" s="144"/>
      <c r="J73" s="144"/>
      <c r="K73" s="144"/>
      <c r="L73" s="144"/>
      <c r="M73" s="88" t="b">
        <f t="shared" si="3"/>
        <v>1</v>
      </c>
      <c r="O73" s="61">
        <f>IF('Report Lines'!$H$30&gt;=$S73,1,0)</f>
        <v>0</v>
      </c>
      <c r="P73" s="61">
        <f>IF('Report Lines'!$H$33&gt;=$S73,2,0)</f>
        <v>0</v>
      </c>
      <c r="Q73" s="61">
        <f>IF('Report Lines'!$H$44&gt;=$S73,4,0)</f>
        <v>0</v>
      </c>
      <c r="R73" s="61">
        <f t="shared" ref="R73:R107" si="4">O73+P73+Q73</f>
        <v>0</v>
      </c>
      <c r="S73" s="61">
        <f t="shared" si="2"/>
        <v>66</v>
      </c>
    </row>
    <row r="74" spans="1:20" ht="22.5" customHeight="1" x14ac:dyDescent="0.3">
      <c r="A74" s="70">
        <v>67</v>
      </c>
      <c r="B74" s="144"/>
      <c r="C74" s="144"/>
      <c r="D74" s="144"/>
      <c r="E74" s="144"/>
      <c r="F74" s="429"/>
      <c r="G74" s="430"/>
      <c r="H74" s="144"/>
      <c r="I74" s="144"/>
      <c r="J74" s="144"/>
      <c r="K74" s="144"/>
      <c r="L74" s="144"/>
      <c r="M74" s="88" t="b">
        <f t="shared" si="3"/>
        <v>1</v>
      </c>
      <c r="O74" s="61">
        <f>IF('Report Lines'!$H$30&gt;=$S74,1,0)</f>
        <v>0</v>
      </c>
      <c r="P74" s="61">
        <f>IF('Report Lines'!$H$33&gt;=$S74,2,0)</f>
        <v>0</v>
      </c>
      <c r="Q74" s="61">
        <f>IF('Report Lines'!$H$44&gt;=$S74,4,0)</f>
        <v>0</v>
      </c>
      <c r="R74" s="61">
        <f t="shared" si="4"/>
        <v>0</v>
      </c>
      <c r="S74" s="61">
        <f t="shared" ref="S74:S107" si="5">S73+1</f>
        <v>67</v>
      </c>
    </row>
    <row r="75" spans="1:20" ht="22.5" customHeight="1" x14ac:dyDescent="0.3">
      <c r="A75" s="59">
        <v>68</v>
      </c>
      <c r="B75" s="144"/>
      <c r="C75" s="144"/>
      <c r="D75" s="144"/>
      <c r="E75" s="144"/>
      <c r="F75" s="429"/>
      <c r="G75" s="430"/>
      <c r="H75" s="144"/>
      <c r="I75" s="144"/>
      <c r="J75" s="144"/>
      <c r="K75" s="144"/>
      <c r="L75" s="144"/>
      <c r="M75" s="88" t="b">
        <f t="shared" si="3"/>
        <v>1</v>
      </c>
      <c r="O75" s="61">
        <f>IF('Report Lines'!$H$30&gt;=$S75,1,0)</f>
        <v>0</v>
      </c>
      <c r="P75" s="61">
        <f>IF('Report Lines'!$H$33&gt;=$S75,2,0)</f>
        <v>0</v>
      </c>
      <c r="Q75" s="61">
        <f>IF('Report Lines'!$H$44&gt;=$S75,4,0)</f>
        <v>0</v>
      </c>
      <c r="R75" s="61">
        <f t="shared" si="4"/>
        <v>0</v>
      </c>
      <c r="S75" s="61">
        <f t="shared" si="5"/>
        <v>68</v>
      </c>
    </row>
    <row r="76" spans="1:20" ht="22.5" customHeight="1" x14ac:dyDescent="0.3">
      <c r="A76" s="70">
        <v>69</v>
      </c>
      <c r="B76" s="144"/>
      <c r="C76" s="144"/>
      <c r="D76" s="144"/>
      <c r="E76" s="144"/>
      <c r="F76" s="429"/>
      <c r="G76" s="430"/>
      <c r="H76" s="144"/>
      <c r="I76" s="144"/>
      <c r="J76" s="144"/>
      <c r="K76" s="144"/>
      <c r="L76" s="144"/>
      <c r="M76" s="88" t="b">
        <f t="shared" si="3"/>
        <v>1</v>
      </c>
      <c r="O76" s="61">
        <f>IF('Report Lines'!$H$30&gt;=$S76,1,0)</f>
        <v>0</v>
      </c>
      <c r="P76" s="61">
        <f>IF('Report Lines'!$H$33&gt;=$S76,2,0)</f>
        <v>0</v>
      </c>
      <c r="Q76" s="61">
        <f>IF('Report Lines'!$H$44&gt;=$S76,4,0)</f>
        <v>0</v>
      </c>
      <c r="R76" s="61">
        <f t="shared" si="4"/>
        <v>0</v>
      </c>
      <c r="S76" s="61">
        <f t="shared" si="5"/>
        <v>69</v>
      </c>
    </row>
    <row r="77" spans="1:20" ht="22.5" customHeight="1" x14ac:dyDescent="0.3">
      <c r="A77" s="59">
        <v>70</v>
      </c>
      <c r="B77" s="144"/>
      <c r="C77" s="144"/>
      <c r="D77" s="144"/>
      <c r="E77" s="144"/>
      <c r="F77" s="429"/>
      <c r="G77" s="430"/>
      <c r="H77" s="144"/>
      <c r="I77" s="144"/>
      <c r="J77" s="144"/>
      <c r="K77" s="144"/>
      <c r="L77" s="144"/>
      <c r="M77" s="88" t="b">
        <f t="shared" si="3"/>
        <v>1</v>
      </c>
      <c r="O77" s="61">
        <f>IF('Report Lines'!$H$30&gt;=$S77,1,0)</f>
        <v>0</v>
      </c>
      <c r="P77" s="61">
        <f>IF('Report Lines'!$H$33&gt;=$S77,2,0)</f>
        <v>0</v>
      </c>
      <c r="Q77" s="61">
        <f>IF('Report Lines'!$H$44&gt;=$S77,4,0)</f>
        <v>0</v>
      </c>
      <c r="R77" s="61">
        <f t="shared" si="4"/>
        <v>0</v>
      </c>
      <c r="S77" s="61">
        <f t="shared" si="5"/>
        <v>70</v>
      </c>
    </row>
    <row r="78" spans="1:20" ht="22.5" customHeight="1" x14ac:dyDescent="0.3">
      <c r="A78" s="70">
        <v>71</v>
      </c>
      <c r="B78" s="144"/>
      <c r="C78" s="144"/>
      <c r="D78" s="144"/>
      <c r="E78" s="144"/>
      <c r="F78" s="429"/>
      <c r="G78" s="430"/>
      <c r="H78" s="144"/>
      <c r="I78" s="144"/>
      <c r="J78" s="144"/>
      <c r="K78" s="144"/>
      <c r="L78" s="144"/>
      <c r="M78" s="88" t="b">
        <f t="shared" si="3"/>
        <v>1</v>
      </c>
      <c r="O78" s="61">
        <f>IF('Report Lines'!$H$30&gt;=$S78,1,0)</f>
        <v>0</v>
      </c>
      <c r="P78" s="61">
        <f>IF('Report Lines'!$H$33&gt;=$S78,2,0)</f>
        <v>0</v>
      </c>
      <c r="Q78" s="61">
        <f>IF('Report Lines'!$H$44&gt;=$S78,4,0)</f>
        <v>0</v>
      </c>
      <c r="R78" s="61">
        <f t="shared" si="4"/>
        <v>0</v>
      </c>
      <c r="S78" s="61">
        <f t="shared" si="5"/>
        <v>71</v>
      </c>
    </row>
    <row r="79" spans="1:20" ht="22.5" customHeight="1" x14ac:dyDescent="0.3">
      <c r="A79" s="59">
        <v>72</v>
      </c>
      <c r="B79" s="144"/>
      <c r="C79" s="144"/>
      <c r="D79" s="144"/>
      <c r="E79" s="144"/>
      <c r="F79" s="429"/>
      <c r="G79" s="430"/>
      <c r="H79" s="144"/>
      <c r="I79" s="144"/>
      <c r="J79" s="144"/>
      <c r="K79" s="144"/>
      <c r="L79" s="144"/>
      <c r="M79" s="88" t="b">
        <f t="shared" si="3"/>
        <v>1</v>
      </c>
      <c r="O79" s="61">
        <f>IF('Report Lines'!$H$30&gt;=$S79,1,0)</f>
        <v>0</v>
      </c>
      <c r="P79" s="61">
        <f>IF('Report Lines'!$H$33&gt;=$S79,2,0)</f>
        <v>0</v>
      </c>
      <c r="Q79" s="61">
        <f>IF('Report Lines'!$H$44&gt;=$S79,4,0)</f>
        <v>0</v>
      </c>
      <c r="R79" s="61">
        <f t="shared" si="4"/>
        <v>0</v>
      </c>
      <c r="S79" s="61">
        <f t="shared" si="5"/>
        <v>72</v>
      </c>
    </row>
    <row r="80" spans="1:20" ht="22.5" customHeight="1" x14ac:dyDescent="0.3">
      <c r="A80" s="70">
        <v>73</v>
      </c>
      <c r="B80" s="144"/>
      <c r="C80" s="144"/>
      <c r="D80" s="144"/>
      <c r="E80" s="144"/>
      <c r="F80" s="429"/>
      <c r="G80" s="430"/>
      <c r="H80" s="144"/>
      <c r="I80" s="144"/>
      <c r="J80" s="144"/>
      <c r="K80" s="144"/>
      <c r="L80" s="144"/>
      <c r="M80" s="88" t="b">
        <f t="shared" si="3"/>
        <v>1</v>
      </c>
      <c r="O80" s="61">
        <f>IF('Report Lines'!$H$30&gt;=$S80,1,0)</f>
        <v>0</v>
      </c>
      <c r="P80" s="61">
        <f>IF('Report Lines'!$H$33&gt;=$S80,2,0)</f>
        <v>0</v>
      </c>
      <c r="Q80" s="61">
        <f>IF('Report Lines'!$H$44&gt;=$S80,4,0)</f>
        <v>0</v>
      </c>
      <c r="R80" s="61">
        <f t="shared" si="4"/>
        <v>0</v>
      </c>
      <c r="S80" s="61">
        <f t="shared" si="5"/>
        <v>73</v>
      </c>
    </row>
    <row r="81" spans="1:19" ht="22.5" customHeight="1" x14ac:dyDescent="0.3">
      <c r="A81" s="59">
        <v>74</v>
      </c>
      <c r="B81" s="144"/>
      <c r="C81" s="144"/>
      <c r="D81" s="144"/>
      <c r="E81" s="144"/>
      <c r="F81" s="429"/>
      <c r="G81" s="430"/>
      <c r="H81" s="144"/>
      <c r="I81" s="144"/>
      <c r="J81" s="144"/>
      <c r="K81" s="144"/>
      <c r="L81" s="144"/>
      <c r="M81" s="88" t="b">
        <f t="shared" si="3"/>
        <v>1</v>
      </c>
      <c r="O81" s="61">
        <f>IF('Report Lines'!$H$30&gt;=$S81,1,0)</f>
        <v>0</v>
      </c>
      <c r="P81" s="61">
        <f>IF('Report Lines'!$H$33&gt;=$S81,2,0)</f>
        <v>0</v>
      </c>
      <c r="Q81" s="61">
        <f>IF('Report Lines'!$H$44&gt;=$S81,4,0)</f>
        <v>0</v>
      </c>
      <c r="R81" s="61">
        <f t="shared" si="4"/>
        <v>0</v>
      </c>
      <c r="S81" s="61">
        <f t="shared" si="5"/>
        <v>74</v>
      </c>
    </row>
    <row r="82" spans="1:19" ht="22.5" customHeight="1" x14ac:dyDescent="0.3">
      <c r="A82" s="70">
        <v>75</v>
      </c>
      <c r="B82" s="144"/>
      <c r="C82" s="144"/>
      <c r="D82" s="144"/>
      <c r="E82" s="144"/>
      <c r="F82" s="429"/>
      <c r="G82" s="430"/>
      <c r="H82" s="144"/>
      <c r="I82" s="144"/>
      <c r="J82" s="144"/>
      <c r="K82" s="144"/>
      <c r="L82" s="144"/>
      <c r="M82" s="88" t="b">
        <f t="shared" si="3"/>
        <v>1</v>
      </c>
      <c r="O82" s="61">
        <f>IF('Report Lines'!$H$30&gt;=$S82,1,0)</f>
        <v>0</v>
      </c>
      <c r="P82" s="61">
        <f>IF('Report Lines'!$H$33&gt;=$S82,2,0)</f>
        <v>0</v>
      </c>
      <c r="Q82" s="61">
        <f>IF('Report Lines'!$H$44&gt;=$S82,4,0)</f>
        <v>0</v>
      </c>
      <c r="R82" s="61">
        <f t="shared" si="4"/>
        <v>0</v>
      </c>
      <c r="S82" s="61">
        <f t="shared" si="5"/>
        <v>75</v>
      </c>
    </row>
    <row r="83" spans="1:19" ht="22.5" customHeight="1" x14ac:dyDescent="0.3">
      <c r="A83" s="59">
        <v>76</v>
      </c>
      <c r="B83" s="144"/>
      <c r="C83" s="144"/>
      <c r="D83" s="144"/>
      <c r="E83" s="144"/>
      <c r="F83" s="429"/>
      <c r="G83" s="430"/>
      <c r="H83" s="144"/>
      <c r="I83" s="144"/>
      <c r="J83" s="144"/>
      <c r="K83" s="144"/>
      <c r="L83" s="144"/>
      <c r="M83" s="88" t="b">
        <f t="shared" si="3"/>
        <v>1</v>
      </c>
      <c r="O83" s="61">
        <f>IF('Report Lines'!$H$30&gt;=$S83,1,0)</f>
        <v>0</v>
      </c>
      <c r="P83" s="61">
        <f>IF('Report Lines'!$H$33&gt;=$S83,2,0)</f>
        <v>0</v>
      </c>
      <c r="Q83" s="61">
        <f>IF('Report Lines'!$H$44&gt;=$S83,4,0)</f>
        <v>0</v>
      </c>
      <c r="R83" s="61">
        <f t="shared" si="4"/>
        <v>0</v>
      </c>
      <c r="S83" s="61">
        <f t="shared" si="5"/>
        <v>76</v>
      </c>
    </row>
    <row r="84" spans="1:19" ht="22.5" customHeight="1" x14ac:dyDescent="0.3">
      <c r="A84" s="70">
        <v>77</v>
      </c>
      <c r="B84" s="144"/>
      <c r="C84" s="144"/>
      <c r="D84" s="144"/>
      <c r="E84" s="144"/>
      <c r="F84" s="429"/>
      <c r="G84" s="430"/>
      <c r="H84" s="144"/>
      <c r="I84" s="144"/>
      <c r="J84" s="144"/>
      <c r="K84" s="144"/>
      <c r="L84" s="144"/>
      <c r="M84" s="88" t="b">
        <f t="shared" si="3"/>
        <v>1</v>
      </c>
      <c r="O84" s="61">
        <f>IF('Report Lines'!$H$30&gt;=$S84,1,0)</f>
        <v>0</v>
      </c>
      <c r="P84" s="61">
        <f>IF('Report Lines'!$H$33&gt;=$S84,2,0)</f>
        <v>0</v>
      </c>
      <c r="Q84" s="61">
        <f>IF('Report Lines'!$H$44&gt;=$S84,4,0)</f>
        <v>0</v>
      </c>
      <c r="R84" s="61">
        <f t="shared" si="4"/>
        <v>0</v>
      </c>
      <c r="S84" s="61">
        <f t="shared" si="5"/>
        <v>77</v>
      </c>
    </row>
    <row r="85" spans="1:19" ht="22.5" customHeight="1" x14ac:dyDescent="0.3">
      <c r="A85" s="59">
        <v>78</v>
      </c>
      <c r="B85" s="144"/>
      <c r="C85" s="144"/>
      <c r="D85" s="144"/>
      <c r="E85" s="144"/>
      <c r="F85" s="429"/>
      <c r="G85" s="430"/>
      <c r="H85" s="144"/>
      <c r="I85" s="144"/>
      <c r="J85" s="144"/>
      <c r="K85" s="144"/>
      <c r="L85" s="144"/>
      <c r="M85" s="88" t="b">
        <f t="shared" si="3"/>
        <v>1</v>
      </c>
      <c r="O85" s="61">
        <f>IF('Report Lines'!$H$30&gt;=$S85,1,0)</f>
        <v>0</v>
      </c>
      <c r="P85" s="61">
        <f>IF('Report Lines'!$H$33&gt;=$S85,2,0)</f>
        <v>0</v>
      </c>
      <c r="Q85" s="61">
        <f>IF('Report Lines'!$H$44&gt;=$S85,4,0)</f>
        <v>0</v>
      </c>
      <c r="R85" s="61">
        <f t="shared" si="4"/>
        <v>0</v>
      </c>
      <c r="S85" s="61">
        <f t="shared" si="5"/>
        <v>78</v>
      </c>
    </row>
    <row r="86" spans="1:19" ht="22.5" customHeight="1" x14ac:dyDescent="0.3">
      <c r="A86" s="70">
        <v>79</v>
      </c>
      <c r="B86" s="144"/>
      <c r="C86" s="144"/>
      <c r="D86" s="144"/>
      <c r="E86" s="144"/>
      <c r="F86" s="429"/>
      <c r="G86" s="430"/>
      <c r="H86" s="144"/>
      <c r="I86" s="144"/>
      <c r="J86" s="144"/>
      <c r="K86" s="144"/>
      <c r="L86" s="144"/>
      <c r="M86" s="88" t="b">
        <f t="shared" si="3"/>
        <v>1</v>
      </c>
      <c r="O86" s="61">
        <f>IF('Report Lines'!$H$30&gt;=$S86,1,0)</f>
        <v>0</v>
      </c>
      <c r="P86" s="61">
        <f>IF('Report Lines'!$H$33&gt;=$S86,2,0)</f>
        <v>0</v>
      </c>
      <c r="Q86" s="61">
        <f>IF('Report Lines'!$H$44&gt;=$S86,4,0)</f>
        <v>0</v>
      </c>
      <c r="R86" s="61">
        <f t="shared" si="4"/>
        <v>0</v>
      </c>
      <c r="S86" s="61">
        <f t="shared" si="5"/>
        <v>79</v>
      </c>
    </row>
    <row r="87" spans="1:19" ht="22.5" customHeight="1" x14ac:dyDescent="0.3">
      <c r="A87" s="59">
        <v>80</v>
      </c>
      <c r="B87" s="144"/>
      <c r="C87" s="144"/>
      <c r="D87" s="144"/>
      <c r="E87" s="144"/>
      <c r="F87" s="429"/>
      <c r="G87" s="430"/>
      <c r="H87" s="144"/>
      <c r="I87" s="144"/>
      <c r="J87" s="144"/>
      <c r="K87" s="144"/>
      <c r="L87" s="144"/>
      <c r="M87" s="88" t="b">
        <f t="shared" si="3"/>
        <v>1</v>
      </c>
      <c r="O87" s="61">
        <f>IF('Report Lines'!$H$30&gt;=$S87,1,0)</f>
        <v>0</v>
      </c>
      <c r="P87" s="61">
        <f>IF('Report Lines'!$H$33&gt;=$S87,2,0)</f>
        <v>0</v>
      </c>
      <c r="Q87" s="61">
        <f>IF('Report Lines'!$H$44&gt;=$S87,4,0)</f>
        <v>0</v>
      </c>
      <c r="R87" s="61">
        <f t="shared" si="4"/>
        <v>0</v>
      </c>
      <c r="S87" s="61">
        <f t="shared" si="5"/>
        <v>80</v>
      </c>
    </row>
    <row r="88" spans="1:19" ht="22.5" customHeight="1" x14ac:dyDescent="0.3">
      <c r="A88" s="70">
        <v>81</v>
      </c>
      <c r="B88" s="144"/>
      <c r="C88" s="144"/>
      <c r="D88" s="144"/>
      <c r="E88" s="144"/>
      <c r="F88" s="429"/>
      <c r="G88" s="430"/>
      <c r="H88" s="144"/>
      <c r="I88" s="144"/>
      <c r="J88" s="144"/>
      <c r="K88" s="144"/>
      <c r="L88" s="144"/>
      <c r="M88" s="88" t="b">
        <f t="shared" si="3"/>
        <v>1</v>
      </c>
      <c r="O88" s="61">
        <f>IF('Report Lines'!$H$30&gt;=$S88,1,0)</f>
        <v>0</v>
      </c>
      <c r="P88" s="61">
        <f>IF('Report Lines'!$H$33&gt;=$S88,2,0)</f>
        <v>0</v>
      </c>
      <c r="Q88" s="61">
        <f>IF('Report Lines'!$H$44&gt;=$S88,4,0)</f>
        <v>0</v>
      </c>
      <c r="R88" s="61">
        <f t="shared" si="4"/>
        <v>0</v>
      </c>
      <c r="S88" s="61">
        <f t="shared" si="5"/>
        <v>81</v>
      </c>
    </row>
    <row r="89" spans="1:19" ht="22.5" customHeight="1" x14ac:dyDescent="0.3">
      <c r="A89" s="59">
        <v>82</v>
      </c>
      <c r="B89" s="144"/>
      <c r="C89" s="144"/>
      <c r="D89" s="144"/>
      <c r="E89" s="144"/>
      <c r="F89" s="429"/>
      <c r="G89" s="430"/>
      <c r="H89" s="144"/>
      <c r="I89" s="144"/>
      <c r="J89" s="144"/>
      <c r="K89" s="144"/>
      <c r="L89" s="144"/>
      <c r="M89" s="88" t="b">
        <f t="shared" si="3"/>
        <v>1</v>
      </c>
      <c r="O89" s="61">
        <f>IF('Report Lines'!$H$30&gt;=$S89,1,0)</f>
        <v>0</v>
      </c>
      <c r="P89" s="61">
        <f>IF('Report Lines'!$H$33&gt;=$S89,2,0)</f>
        <v>0</v>
      </c>
      <c r="Q89" s="61">
        <f>IF('Report Lines'!$H$44&gt;=$S89,4,0)</f>
        <v>0</v>
      </c>
      <c r="R89" s="61">
        <f t="shared" si="4"/>
        <v>0</v>
      </c>
      <c r="S89" s="61">
        <f t="shared" si="5"/>
        <v>82</v>
      </c>
    </row>
    <row r="90" spans="1:19" ht="22.5" customHeight="1" x14ac:dyDescent="0.3">
      <c r="A90" s="70">
        <v>83</v>
      </c>
      <c r="B90" s="144"/>
      <c r="C90" s="144"/>
      <c r="D90" s="144"/>
      <c r="E90" s="144"/>
      <c r="F90" s="429"/>
      <c r="G90" s="430"/>
      <c r="H90" s="144"/>
      <c r="I90" s="144"/>
      <c r="J90" s="144"/>
      <c r="K90" s="144"/>
      <c r="L90" s="144"/>
      <c r="M90" s="88" t="b">
        <f t="shared" si="3"/>
        <v>1</v>
      </c>
      <c r="O90" s="61">
        <f>IF('Report Lines'!$H$30&gt;=$S90,1,0)</f>
        <v>0</v>
      </c>
      <c r="P90" s="61">
        <f>IF('Report Lines'!$H$33&gt;=$S90,2,0)</f>
        <v>0</v>
      </c>
      <c r="Q90" s="61">
        <f>IF('Report Lines'!$H$44&gt;=$S90,4,0)</f>
        <v>0</v>
      </c>
      <c r="R90" s="61">
        <f t="shared" si="4"/>
        <v>0</v>
      </c>
      <c r="S90" s="61">
        <f t="shared" si="5"/>
        <v>83</v>
      </c>
    </row>
    <row r="91" spans="1:19" ht="22.5" customHeight="1" x14ac:dyDescent="0.3">
      <c r="A91" s="59">
        <v>84</v>
      </c>
      <c r="B91" s="144"/>
      <c r="C91" s="144"/>
      <c r="D91" s="144"/>
      <c r="E91" s="144"/>
      <c r="F91" s="429"/>
      <c r="G91" s="430"/>
      <c r="H91" s="144"/>
      <c r="I91" s="144"/>
      <c r="J91" s="144"/>
      <c r="K91" s="144"/>
      <c r="L91" s="144"/>
      <c r="M91" s="88" t="b">
        <f t="shared" si="3"/>
        <v>1</v>
      </c>
      <c r="O91" s="61">
        <f>IF('Report Lines'!$H$30&gt;=$S91,1,0)</f>
        <v>0</v>
      </c>
      <c r="P91" s="61">
        <f>IF('Report Lines'!$H$33&gt;=$S91,2,0)</f>
        <v>0</v>
      </c>
      <c r="Q91" s="61">
        <f>IF('Report Lines'!$H$44&gt;=$S91,4,0)</f>
        <v>0</v>
      </c>
      <c r="R91" s="61">
        <f t="shared" si="4"/>
        <v>0</v>
      </c>
      <c r="S91" s="61">
        <f t="shared" si="5"/>
        <v>84</v>
      </c>
    </row>
    <row r="92" spans="1:19" ht="22.5" customHeight="1" x14ac:dyDescent="0.3">
      <c r="A92" s="70">
        <v>85</v>
      </c>
      <c r="B92" s="144"/>
      <c r="C92" s="144"/>
      <c r="D92" s="144"/>
      <c r="E92" s="144"/>
      <c r="F92" s="429"/>
      <c r="G92" s="430"/>
      <c r="H92" s="144"/>
      <c r="I92" s="144"/>
      <c r="J92" s="144"/>
      <c r="K92" s="144"/>
      <c r="L92" s="144"/>
      <c r="M92" s="88" t="b">
        <f t="shared" si="3"/>
        <v>1</v>
      </c>
      <c r="O92" s="61">
        <f>IF('Report Lines'!$H$30&gt;=$S92,1,0)</f>
        <v>0</v>
      </c>
      <c r="P92" s="61">
        <f>IF('Report Lines'!$H$33&gt;=$S92,2,0)</f>
        <v>0</v>
      </c>
      <c r="Q92" s="61">
        <f>IF('Report Lines'!$H$44&gt;=$S92,4,0)</f>
        <v>0</v>
      </c>
      <c r="R92" s="61">
        <f t="shared" si="4"/>
        <v>0</v>
      </c>
      <c r="S92" s="61">
        <f t="shared" si="5"/>
        <v>85</v>
      </c>
    </row>
    <row r="93" spans="1:19" ht="22.5" customHeight="1" x14ac:dyDescent="0.3">
      <c r="A93" s="59">
        <v>86</v>
      </c>
      <c r="B93" s="144"/>
      <c r="C93" s="144"/>
      <c r="D93" s="144"/>
      <c r="E93" s="144"/>
      <c r="F93" s="429"/>
      <c r="G93" s="430"/>
      <c r="H93" s="144"/>
      <c r="I93" s="144"/>
      <c r="J93" s="144"/>
      <c r="K93" s="144"/>
      <c r="L93" s="144"/>
      <c r="M93" s="88" t="b">
        <f t="shared" si="3"/>
        <v>1</v>
      </c>
      <c r="O93" s="61">
        <f>IF('Report Lines'!$H$30&gt;=$S93,1,0)</f>
        <v>0</v>
      </c>
      <c r="P93" s="61">
        <f>IF('Report Lines'!$H$33&gt;=$S93,2,0)</f>
        <v>0</v>
      </c>
      <c r="Q93" s="61">
        <f>IF('Report Lines'!$H$44&gt;=$S93,4,0)</f>
        <v>0</v>
      </c>
      <c r="R93" s="61">
        <f t="shared" si="4"/>
        <v>0</v>
      </c>
      <c r="S93" s="61">
        <f t="shared" si="5"/>
        <v>86</v>
      </c>
    </row>
    <row r="94" spans="1:19" ht="22.5" customHeight="1" x14ac:dyDescent="0.3">
      <c r="A94" s="70">
        <v>87</v>
      </c>
      <c r="B94" s="144"/>
      <c r="C94" s="144"/>
      <c r="D94" s="144"/>
      <c r="E94" s="144"/>
      <c r="F94" s="429"/>
      <c r="G94" s="430"/>
      <c r="H94" s="144"/>
      <c r="I94" s="144"/>
      <c r="J94" s="144"/>
      <c r="K94" s="144"/>
      <c r="L94" s="144"/>
      <c r="M94" s="88" t="b">
        <f t="shared" si="3"/>
        <v>1</v>
      </c>
      <c r="O94" s="61">
        <f>IF('Report Lines'!$H$30&gt;=$S94,1,0)</f>
        <v>0</v>
      </c>
      <c r="P94" s="61">
        <f>IF('Report Lines'!$H$33&gt;=$S94,2,0)</f>
        <v>0</v>
      </c>
      <c r="Q94" s="61">
        <f>IF('Report Lines'!$H$44&gt;=$S94,4,0)</f>
        <v>0</v>
      </c>
      <c r="R94" s="61">
        <f t="shared" si="4"/>
        <v>0</v>
      </c>
      <c r="S94" s="61">
        <f t="shared" si="5"/>
        <v>87</v>
      </c>
    </row>
    <row r="95" spans="1:19" ht="22.5" customHeight="1" x14ac:dyDescent="0.3">
      <c r="A95" s="59">
        <v>88</v>
      </c>
      <c r="B95" s="144"/>
      <c r="C95" s="144"/>
      <c r="D95" s="144"/>
      <c r="E95" s="144"/>
      <c r="F95" s="429"/>
      <c r="G95" s="430"/>
      <c r="H95" s="144"/>
      <c r="I95" s="144"/>
      <c r="J95" s="144"/>
      <c r="K95" s="144"/>
      <c r="L95" s="144"/>
      <c r="M95" s="88" t="b">
        <f t="shared" si="3"/>
        <v>1</v>
      </c>
      <c r="O95" s="61">
        <f>IF('Report Lines'!$H$30&gt;=$S95,1,0)</f>
        <v>0</v>
      </c>
      <c r="P95" s="61">
        <f>IF('Report Lines'!$H$33&gt;=$S95,2,0)</f>
        <v>0</v>
      </c>
      <c r="Q95" s="61">
        <f>IF('Report Lines'!$H$44&gt;=$S95,4,0)</f>
        <v>0</v>
      </c>
      <c r="R95" s="61">
        <f t="shared" si="4"/>
        <v>0</v>
      </c>
      <c r="S95" s="61">
        <f t="shared" si="5"/>
        <v>88</v>
      </c>
    </row>
    <row r="96" spans="1:19" ht="22.5" customHeight="1" x14ac:dyDescent="0.3">
      <c r="A96" s="70">
        <v>89</v>
      </c>
      <c r="B96" s="144"/>
      <c r="C96" s="144"/>
      <c r="D96" s="144"/>
      <c r="E96" s="144"/>
      <c r="F96" s="429"/>
      <c r="G96" s="430"/>
      <c r="H96" s="144"/>
      <c r="I96" s="144"/>
      <c r="J96" s="144"/>
      <c r="K96" s="144"/>
      <c r="L96" s="144"/>
      <c r="M96" s="88" t="b">
        <f t="shared" si="3"/>
        <v>1</v>
      </c>
      <c r="O96" s="61">
        <f>IF('Report Lines'!$H$30&gt;=$S96,1,0)</f>
        <v>0</v>
      </c>
      <c r="P96" s="61">
        <f>IF('Report Lines'!$H$33&gt;=$S96,2,0)</f>
        <v>0</v>
      </c>
      <c r="Q96" s="61">
        <f>IF('Report Lines'!$H$44&gt;=$S96,4,0)</f>
        <v>0</v>
      </c>
      <c r="R96" s="61">
        <f t="shared" si="4"/>
        <v>0</v>
      </c>
      <c r="S96" s="61">
        <f t="shared" si="5"/>
        <v>89</v>
      </c>
    </row>
    <row r="97" spans="1:19" ht="22.5" customHeight="1" x14ac:dyDescent="0.3">
      <c r="A97" s="59">
        <v>90</v>
      </c>
      <c r="B97" s="144"/>
      <c r="C97" s="144"/>
      <c r="D97" s="144"/>
      <c r="E97" s="144"/>
      <c r="F97" s="429"/>
      <c r="G97" s="430"/>
      <c r="H97" s="144"/>
      <c r="I97" s="144"/>
      <c r="J97" s="144"/>
      <c r="K97" s="144"/>
      <c r="L97" s="144"/>
      <c r="M97" s="88" t="b">
        <f t="shared" si="3"/>
        <v>1</v>
      </c>
      <c r="O97" s="61">
        <f>IF('Report Lines'!$H$30&gt;=$S97,1,0)</f>
        <v>0</v>
      </c>
      <c r="P97" s="61">
        <f>IF('Report Lines'!$H$33&gt;=$S97,2,0)</f>
        <v>0</v>
      </c>
      <c r="Q97" s="61">
        <f>IF('Report Lines'!$H$44&gt;=$S97,4,0)</f>
        <v>0</v>
      </c>
      <c r="R97" s="61">
        <f t="shared" si="4"/>
        <v>0</v>
      </c>
      <c r="S97" s="61">
        <f t="shared" si="5"/>
        <v>90</v>
      </c>
    </row>
    <row r="98" spans="1:19" ht="22.5" customHeight="1" x14ac:dyDescent="0.3">
      <c r="A98" s="70">
        <v>91</v>
      </c>
      <c r="B98" s="144"/>
      <c r="C98" s="144"/>
      <c r="D98" s="144"/>
      <c r="E98" s="144"/>
      <c r="F98" s="429"/>
      <c r="G98" s="430"/>
      <c r="H98" s="144"/>
      <c r="I98" s="144"/>
      <c r="J98" s="144"/>
      <c r="K98" s="144"/>
      <c r="L98" s="144"/>
      <c r="M98" s="88" t="b">
        <f t="shared" si="3"/>
        <v>1</v>
      </c>
      <c r="O98" s="61">
        <f>IF('Report Lines'!$H$30&gt;=$S98,1,0)</f>
        <v>0</v>
      </c>
      <c r="P98" s="61">
        <f>IF('Report Lines'!$H$33&gt;=$S98,2,0)</f>
        <v>0</v>
      </c>
      <c r="Q98" s="61">
        <f>IF('Report Lines'!$H$44&gt;=$S98,4,0)</f>
        <v>0</v>
      </c>
      <c r="R98" s="61">
        <f t="shared" si="4"/>
        <v>0</v>
      </c>
      <c r="S98" s="61">
        <f t="shared" si="5"/>
        <v>91</v>
      </c>
    </row>
    <row r="99" spans="1:19" ht="22.5" customHeight="1" x14ac:dyDescent="0.3">
      <c r="A99" s="59">
        <v>92</v>
      </c>
      <c r="B99" s="144"/>
      <c r="C99" s="144"/>
      <c r="D99" s="144"/>
      <c r="E99" s="144"/>
      <c r="F99" s="429"/>
      <c r="G99" s="430"/>
      <c r="H99" s="144"/>
      <c r="I99" s="144"/>
      <c r="J99" s="144"/>
      <c r="K99" s="144"/>
      <c r="L99" s="144"/>
      <c r="M99" s="88" t="b">
        <f t="shared" si="3"/>
        <v>1</v>
      </c>
      <c r="O99" s="61">
        <f>IF('Report Lines'!$H$30&gt;=$S99,1,0)</f>
        <v>0</v>
      </c>
      <c r="P99" s="61">
        <f>IF('Report Lines'!$H$33&gt;=$S99,2,0)</f>
        <v>0</v>
      </c>
      <c r="Q99" s="61">
        <f>IF('Report Lines'!$H$44&gt;=$S99,4,0)</f>
        <v>0</v>
      </c>
      <c r="R99" s="61">
        <f t="shared" si="4"/>
        <v>0</v>
      </c>
      <c r="S99" s="61">
        <f t="shared" si="5"/>
        <v>92</v>
      </c>
    </row>
    <row r="100" spans="1:19" ht="22.5" customHeight="1" x14ac:dyDescent="0.3">
      <c r="A100" s="70">
        <v>93</v>
      </c>
      <c r="B100" s="144"/>
      <c r="C100" s="144"/>
      <c r="D100" s="144"/>
      <c r="E100" s="144"/>
      <c r="F100" s="429"/>
      <c r="G100" s="430"/>
      <c r="H100" s="144"/>
      <c r="I100" s="144"/>
      <c r="J100" s="144"/>
      <c r="K100" s="144"/>
      <c r="L100" s="144"/>
      <c r="M100" s="88" t="b">
        <f t="shared" si="3"/>
        <v>1</v>
      </c>
      <c r="O100" s="61">
        <f>IF('Report Lines'!$H$30&gt;=$S100,1,0)</f>
        <v>0</v>
      </c>
      <c r="P100" s="61">
        <f>IF('Report Lines'!$H$33&gt;=$S100,2,0)</f>
        <v>0</v>
      </c>
      <c r="Q100" s="61">
        <f>IF('Report Lines'!$H$44&gt;=$S100,4,0)</f>
        <v>0</v>
      </c>
      <c r="R100" s="61">
        <f t="shared" si="4"/>
        <v>0</v>
      </c>
      <c r="S100" s="61">
        <f t="shared" si="5"/>
        <v>93</v>
      </c>
    </row>
    <row r="101" spans="1:19" ht="22.5" customHeight="1" x14ac:dyDescent="0.3">
      <c r="A101" s="59">
        <v>94</v>
      </c>
      <c r="B101" s="144"/>
      <c r="C101" s="144"/>
      <c r="D101" s="144"/>
      <c r="E101" s="144"/>
      <c r="F101" s="429"/>
      <c r="G101" s="430"/>
      <c r="H101" s="144"/>
      <c r="I101" s="144"/>
      <c r="J101" s="144"/>
      <c r="K101" s="144"/>
      <c r="L101" s="144"/>
      <c r="M101" s="88" t="b">
        <f t="shared" si="3"/>
        <v>1</v>
      </c>
      <c r="O101" s="61">
        <f>IF('Report Lines'!$H$30&gt;=$S101,1,0)</f>
        <v>0</v>
      </c>
      <c r="P101" s="61">
        <f>IF('Report Lines'!$H$33&gt;=$S101,2,0)</f>
        <v>0</v>
      </c>
      <c r="Q101" s="61">
        <f>IF('Report Lines'!$H$44&gt;=$S101,4,0)</f>
        <v>0</v>
      </c>
      <c r="R101" s="61">
        <f t="shared" si="4"/>
        <v>0</v>
      </c>
      <c r="S101" s="61">
        <f t="shared" si="5"/>
        <v>94</v>
      </c>
    </row>
    <row r="102" spans="1:19" s="61" customFormat="1" ht="22.5" customHeight="1" x14ac:dyDescent="0.3">
      <c r="A102" s="70">
        <v>95</v>
      </c>
      <c r="B102" s="144"/>
      <c r="C102" s="144"/>
      <c r="D102" s="144"/>
      <c r="E102" s="144"/>
      <c r="F102" s="429"/>
      <c r="G102" s="430"/>
      <c r="H102" s="144"/>
      <c r="I102" s="144"/>
      <c r="J102" s="144"/>
      <c r="K102" s="144"/>
      <c r="L102" s="144"/>
      <c r="M102" s="88" t="b">
        <f t="shared" si="3"/>
        <v>1</v>
      </c>
      <c r="O102" s="61">
        <f>IF('Report Lines'!$H$30&gt;=$S102,1,0)</f>
        <v>0</v>
      </c>
      <c r="P102" s="61">
        <f>IF('Report Lines'!$H$33&gt;=$S102,2,0)</f>
        <v>0</v>
      </c>
      <c r="Q102" s="61">
        <f>IF('Report Lines'!$H$44&gt;=$S102,4,0)</f>
        <v>0</v>
      </c>
      <c r="R102" s="61">
        <f t="shared" si="4"/>
        <v>0</v>
      </c>
      <c r="S102" s="61">
        <f t="shared" si="5"/>
        <v>95</v>
      </c>
    </row>
    <row r="103" spans="1:19" s="61" customFormat="1" ht="22.5" customHeight="1" x14ac:dyDescent="0.3">
      <c r="A103" s="70"/>
      <c r="B103" s="144"/>
      <c r="C103" s="144"/>
      <c r="D103" s="144"/>
      <c r="E103" s="144"/>
      <c r="F103" s="429"/>
      <c r="G103" s="430"/>
      <c r="H103" s="144"/>
      <c r="I103" s="144"/>
      <c r="J103" s="144"/>
      <c r="K103" s="144"/>
      <c r="L103" s="144"/>
      <c r="M103" s="88" t="b">
        <f t="shared" si="3"/>
        <v>1</v>
      </c>
      <c r="O103" s="61">
        <f>IF('Report Lines'!$H$30&gt;=$S103,1,0)</f>
        <v>0</v>
      </c>
      <c r="P103" s="61">
        <f>IF('Report Lines'!$H$33&gt;=$S103,2,0)</f>
        <v>0</v>
      </c>
      <c r="Q103" s="61">
        <f>IF('Report Lines'!$H$44&gt;=$S103,4,0)</f>
        <v>0</v>
      </c>
      <c r="R103" s="61">
        <f t="shared" si="4"/>
        <v>0</v>
      </c>
      <c r="S103" s="61">
        <f t="shared" si="5"/>
        <v>96</v>
      </c>
    </row>
    <row r="104" spans="1:19" ht="22.5" customHeight="1" x14ac:dyDescent="0.3">
      <c r="A104" s="4">
        <v>96</v>
      </c>
      <c r="B104" s="144"/>
      <c r="C104" s="144"/>
      <c r="D104" s="144"/>
      <c r="E104" s="144"/>
      <c r="F104" s="429"/>
      <c r="G104" s="430"/>
      <c r="H104" s="144"/>
      <c r="I104" s="144"/>
      <c r="J104" s="144"/>
      <c r="K104" s="144"/>
      <c r="L104" s="144"/>
      <c r="M104" s="88" t="b">
        <f t="shared" si="3"/>
        <v>1</v>
      </c>
      <c r="O104" s="61">
        <f>IF('Report Lines'!$H$30&gt;=$S104,1,0)</f>
        <v>0</v>
      </c>
      <c r="P104" s="61">
        <f>IF('Report Lines'!$H$33&gt;=$S104,2,0)</f>
        <v>0</v>
      </c>
      <c r="Q104" s="61">
        <f>IF('Report Lines'!$H$44&gt;=$S104,4,0)</f>
        <v>0</v>
      </c>
      <c r="R104" s="61">
        <f t="shared" si="4"/>
        <v>0</v>
      </c>
      <c r="S104" s="61">
        <f t="shared" si="5"/>
        <v>97</v>
      </c>
    </row>
    <row r="105" spans="1:19" ht="22.5" customHeight="1" x14ac:dyDescent="0.3">
      <c r="A105" s="38">
        <v>97</v>
      </c>
      <c r="B105" s="144"/>
      <c r="C105" s="144"/>
      <c r="D105" s="144"/>
      <c r="E105" s="144"/>
      <c r="F105" s="429"/>
      <c r="G105" s="430"/>
      <c r="H105" s="144"/>
      <c r="I105" s="144"/>
      <c r="J105" s="144"/>
      <c r="K105" s="144"/>
      <c r="L105" s="144"/>
      <c r="M105" s="88" t="b">
        <f t="shared" si="3"/>
        <v>1</v>
      </c>
      <c r="O105" s="61">
        <f>IF('Report Lines'!$H$30&gt;=$S105,1,0)</f>
        <v>0</v>
      </c>
      <c r="P105" s="61">
        <f>IF('Report Lines'!$H$33&gt;=$S105,2,0)</f>
        <v>0</v>
      </c>
      <c r="Q105" s="61">
        <f>IF('Report Lines'!$H$44&gt;=$S105,4,0)</f>
        <v>0</v>
      </c>
      <c r="R105" s="61">
        <f t="shared" si="4"/>
        <v>0</v>
      </c>
      <c r="S105" s="61">
        <f t="shared" si="5"/>
        <v>98</v>
      </c>
    </row>
    <row r="106" spans="1:19" ht="22.5" customHeight="1" x14ac:dyDescent="0.3">
      <c r="A106" s="4">
        <v>98</v>
      </c>
      <c r="B106" s="144"/>
      <c r="C106" s="144"/>
      <c r="D106" s="144"/>
      <c r="E106" s="144"/>
      <c r="F106" s="429"/>
      <c r="G106" s="430"/>
      <c r="H106" s="144"/>
      <c r="I106" s="144"/>
      <c r="J106" s="144"/>
      <c r="K106" s="144"/>
      <c r="L106" s="144"/>
      <c r="M106" s="88" t="b">
        <f t="shared" si="3"/>
        <v>1</v>
      </c>
      <c r="O106" s="61">
        <f>IF('Report Lines'!$H$30&gt;=$S106,1,0)</f>
        <v>0</v>
      </c>
      <c r="P106" s="61">
        <f>IF('Report Lines'!$H$33&gt;=$S106,2,0)</f>
        <v>0</v>
      </c>
      <c r="Q106" s="61">
        <f>IF('Report Lines'!$H$44&gt;=$S106,4,0)</f>
        <v>0</v>
      </c>
      <c r="R106" s="61">
        <f t="shared" si="4"/>
        <v>0</v>
      </c>
      <c r="S106" s="61">
        <f t="shared" si="5"/>
        <v>99</v>
      </c>
    </row>
    <row r="107" spans="1:19" ht="22.5" customHeight="1" x14ac:dyDescent="0.3">
      <c r="A107" s="38">
        <v>99</v>
      </c>
      <c r="B107" s="144"/>
      <c r="C107" s="144"/>
      <c r="D107" s="144"/>
      <c r="E107" s="144"/>
      <c r="F107" s="429"/>
      <c r="G107" s="430"/>
      <c r="H107" s="144"/>
      <c r="I107" s="144"/>
      <c r="J107" s="144"/>
      <c r="K107" s="144"/>
      <c r="L107" s="144"/>
      <c r="M107" s="88" t="b">
        <f t="shared" si="3"/>
        <v>1</v>
      </c>
      <c r="O107" s="61">
        <f>IF('Report Lines'!$H$30&gt;=$S107,1,0)</f>
        <v>0</v>
      </c>
      <c r="P107" s="61">
        <f>IF('Report Lines'!$H$33&gt;=$S107,2,0)</f>
        <v>0</v>
      </c>
      <c r="Q107" s="61">
        <f>IF('Report Lines'!$H$44&gt;=$S107,4,0)</f>
        <v>0</v>
      </c>
      <c r="R107" s="61">
        <f t="shared" si="4"/>
        <v>0</v>
      </c>
      <c r="S107" s="61">
        <f t="shared" si="5"/>
        <v>100</v>
      </c>
    </row>
    <row r="108" spans="1:19" ht="20.25" customHeight="1" x14ac:dyDescent="0.3">
      <c r="A108" s="4">
        <v>100</v>
      </c>
      <c r="B108" s="156">
        <f>COUNTA(B8:B107)</f>
        <v>0</v>
      </c>
      <c r="C108" s="156">
        <f>COUNTA(C8:C107)</f>
        <v>0</v>
      </c>
      <c r="D108" s="157"/>
      <c r="E108" s="157"/>
      <c r="F108" s="431">
        <f>COUNTA(F8:F107)</f>
        <v>2</v>
      </c>
      <c r="G108" s="432"/>
      <c r="H108" s="158"/>
      <c r="I108" s="158"/>
      <c r="J108" s="158"/>
      <c r="K108" s="158"/>
      <c r="L108" s="158"/>
      <c r="M108" s="158"/>
    </row>
  </sheetData>
  <sheetProtection selectLockedCells="1"/>
  <customSheetViews>
    <customSheetView guid="{0B166DB1-882B-4059-AFBD-46B33902D269}" scale="60" showPageBreaks="1" printArea="1" hiddenColumns="1" view="pageBreakPreview" topLeftCell="B1">
      <pane ySplit="7" topLeftCell="A8" activePane="bottomLeft" state="frozen"/>
      <selection pane="bottomLeft" activeCell="B8" sqref="B8"/>
      <pageMargins left="0.55000000000000004" right="0.44" top="0.5" bottom="0.66" header="0.3" footer="0.3"/>
      <pageSetup scale="28" orientation="landscape" r:id="rId1"/>
    </customSheetView>
    <customSheetView guid="{D1D0C3C0-E294-4264-83AD-0AF2AEFBDDD1}" scale="60" showPageBreaks="1" printArea="1" hiddenColumns="1" view="pageBreakPreview" topLeftCell="B1">
      <pane ySplit="7" topLeftCell="A8" activePane="bottomLeft" state="frozen"/>
      <selection pane="bottomLeft" activeCell="B8" sqref="B8"/>
      <pageMargins left="0.55000000000000004" right="0.44" top="0.5" bottom="0.66" header="0.3" footer="0.3"/>
      <pageSetup scale="28" orientation="landscape" r:id="rId2"/>
    </customSheetView>
  </customSheetViews>
  <mergeCells count="2">
    <mergeCell ref="B2:J3"/>
    <mergeCell ref="M4:M6"/>
  </mergeCells>
  <conditionalFormatting sqref="M8:M107">
    <cfRule type="cellIs" dxfId="84" priority="3" operator="equal">
      <formula>TRUE</formula>
    </cfRule>
    <cfRule type="cellIs" dxfId="83" priority="4" stopIfTrue="1" operator="equal">
      <formula>FALSE</formula>
    </cfRule>
  </conditionalFormatting>
  <dataValidations count="2">
    <dataValidation type="list" allowBlank="1" showInputMessage="1" showErrorMessage="1" sqref="E8:E107" xr:uid="{00000000-0002-0000-0300-000000000000}">
      <formula1>$T$8:$T$68</formula1>
    </dataValidation>
    <dataValidation type="decimal" allowBlank="1" showInputMessage="1" showErrorMessage="1" error="Enter a percentage not to exceed 100%" sqref="G8:G107" xr:uid="{00000000-0002-0000-0300-000001000000}">
      <formula1>0</formula1>
      <formula2>100</formula2>
    </dataValidation>
  </dataValidations>
  <pageMargins left="0.55000000000000004" right="0.44" top="0.5" bottom="0.66" header="0.3" footer="0.3"/>
  <pageSetup scale="28" orientation="landscape"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68"/>
  <sheetViews>
    <sheetView topLeftCell="B54" zoomScale="90" zoomScaleNormal="90" workbookViewId="0">
      <selection activeCell="B69" sqref="B69"/>
    </sheetView>
  </sheetViews>
  <sheetFormatPr defaultColWidth="9.109375" defaultRowHeight="14.4" x14ac:dyDescent="0.3"/>
  <cols>
    <col min="1" max="1" width="10.88671875" style="16" hidden="1" customWidth="1"/>
    <col min="2" max="2" width="48.6640625" style="16" customWidth="1"/>
    <col min="3" max="3" width="68.88671875" style="62" customWidth="1"/>
    <col min="4" max="4" width="15.6640625" style="16" customWidth="1"/>
    <col min="5" max="7" width="15.6640625" style="62" customWidth="1"/>
    <col min="8" max="9" width="15.6640625" style="16" hidden="1" customWidth="1"/>
    <col min="10" max="10" width="15.6640625" style="16" customWidth="1"/>
    <col min="11" max="13" width="9.109375" style="16" hidden="1" customWidth="1"/>
    <col min="14" max="14" width="9.109375" style="62" hidden="1" customWidth="1"/>
    <col min="15" max="16" width="9.109375" style="16" hidden="1" customWidth="1"/>
    <col min="17" max="16384" width="9.109375" style="16"/>
  </cols>
  <sheetData>
    <row r="1" spans="1:16" ht="33" customHeight="1" x14ac:dyDescent="0.4">
      <c r="A1" s="17"/>
      <c r="B1" s="71" t="s">
        <v>348</v>
      </c>
      <c r="C1" s="53"/>
      <c r="D1" s="18"/>
      <c r="E1" s="18"/>
      <c r="F1" s="18"/>
      <c r="G1" s="18"/>
      <c r="H1" s="18"/>
      <c r="I1" s="18"/>
      <c r="J1" s="19"/>
    </row>
    <row r="2" spans="1:16" ht="22.5" customHeight="1" x14ac:dyDescent="0.4">
      <c r="A2" s="17"/>
      <c r="B2" s="523" t="s">
        <v>635</v>
      </c>
      <c r="C2" s="524"/>
      <c r="D2" s="524"/>
      <c r="E2" s="524"/>
      <c r="F2" s="524"/>
      <c r="G2" s="524"/>
      <c r="H2" s="524"/>
      <c r="I2" s="278"/>
      <c r="J2" s="22"/>
      <c r="K2" s="62" t="s">
        <v>722</v>
      </c>
    </row>
    <row r="3" spans="1:16" ht="23.25" customHeight="1" x14ac:dyDescent="0.4">
      <c r="A3" s="17"/>
      <c r="B3" s="523"/>
      <c r="C3" s="524"/>
      <c r="D3" s="524"/>
      <c r="E3" s="524"/>
      <c r="F3" s="524"/>
      <c r="G3" s="524"/>
      <c r="H3" s="524"/>
      <c r="I3" s="278"/>
      <c r="J3" s="22"/>
      <c r="K3" s="62" t="s">
        <v>703</v>
      </c>
    </row>
    <row r="4" spans="1:16" ht="25.5" customHeight="1" x14ac:dyDescent="0.4">
      <c r="A4" s="17"/>
      <c r="B4" s="20" t="s">
        <v>147</v>
      </c>
      <c r="C4" s="54"/>
      <c r="D4" s="21"/>
      <c r="E4" s="21"/>
      <c r="F4" s="21"/>
      <c r="G4" s="21"/>
      <c r="H4" s="278"/>
      <c r="I4" s="290"/>
      <c r="J4" s="22"/>
    </row>
    <row r="5" spans="1:16" s="24" customFormat="1" ht="75" customHeight="1" x14ac:dyDescent="0.35">
      <c r="A5" s="23"/>
      <c r="B5" s="531" t="s">
        <v>917</v>
      </c>
      <c r="C5" s="532"/>
      <c r="D5" s="533" t="s">
        <v>702</v>
      </c>
      <c r="E5" s="534"/>
      <c r="F5" s="534"/>
      <c r="G5" s="535"/>
      <c r="H5" s="538" t="s">
        <v>692</v>
      </c>
      <c r="I5" s="539"/>
      <c r="J5" s="289" t="s">
        <v>62</v>
      </c>
    </row>
    <row r="6" spans="1:16" s="24" customFormat="1" ht="37.5" customHeight="1" x14ac:dyDescent="0.35">
      <c r="A6" s="23"/>
      <c r="B6" s="527" t="s">
        <v>141</v>
      </c>
      <c r="C6" s="528"/>
      <c r="D6" s="529" t="s">
        <v>653</v>
      </c>
      <c r="E6" s="529" t="s">
        <v>651</v>
      </c>
      <c r="F6" s="536" t="s">
        <v>693</v>
      </c>
      <c r="G6" s="529" t="s">
        <v>652</v>
      </c>
      <c r="H6" s="521" t="s">
        <v>687</v>
      </c>
      <c r="I6" s="521" t="s">
        <v>688</v>
      </c>
      <c r="J6" s="521" t="s">
        <v>731</v>
      </c>
      <c r="K6" s="24" t="s">
        <v>723</v>
      </c>
    </row>
    <row r="7" spans="1:16" s="26" customFormat="1" ht="35.25" customHeight="1" x14ac:dyDescent="0.35">
      <c r="A7" s="25"/>
      <c r="B7" s="525" t="s">
        <v>926</v>
      </c>
      <c r="C7" s="526"/>
      <c r="D7" s="530"/>
      <c r="E7" s="530"/>
      <c r="F7" s="537"/>
      <c r="G7" s="530"/>
      <c r="H7" s="522"/>
      <c r="I7" s="522"/>
      <c r="J7" s="522"/>
      <c r="K7" s="26" t="s">
        <v>724</v>
      </c>
    </row>
    <row r="8" spans="1:16" s="29" customFormat="1" ht="38.25" customHeight="1" x14ac:dyDescent="0.25">
      <c r="A8" s="27">
        <v>1</v>
      </c>
      <c r="B8" s="52" t="s">
        <v>300</v>
      </c>
      <c r="C8" s="199" t="s">
        <v>775</v>
      </c>
      <c r="D8" s="273"/>
      <c r="E8" s="274"/>
      <c r="F8" s="275">
        <f t="shared" ref="F8:F14" si="0">IF(ISBLANK(D8),IF(ISBLANK(E8),0,SUM(D8*E8)),SUM(D8*E8))</f>
        <v>0</v>
      </c>
      <c r="G8" s="276"/>
      <c r="H8" s="28" t="b">
        <f>IF(N8=0,FALSE,IF(G8&lt;1,IF(N8&gt;2,TRUE)))</f>
        <v>0</v>
      </c>
      <c r="I8" s="365" t="b">
        <f>IF((G8+G9+G12+G39+G51)&gt;1.05,FALSE,H8)</f>
        <v>0</v>
      </c>
      <c r="J8" s="28" t="b">
        <f>IF(H8=TRUE,IF(I8=TRUE,TRUE,FALSE))</f>
        <v>0</v>
      </c>
      <c r="K8" s="29">
        <f t="shared" ref="K8" si="1">IF(ISNUMBER(D8),1,0)</f>
        <v>0</v>
      </c>
      <c r="L8" s="29">
        <f t="shared" ref="L8" si="2">IF(ISNUMBER(E8),2,0)</f>
        <v>0</v>
      </c>
      <c r="M8" s="29">
        <f>IF(ISNUMBER(G8),4,0)</f>
        <v>0</v>
      </c>
      <c r="N8" s="29">
        <f t="shared" ref="N8:N9" si="3">SUM(K8:M8)</f>
        <v>0</v>
      </c>
      <c r="P8" s="365" t="s">
        <v>811</v>
      </c>
    </row>
    <row r="9" spans="1:16" s="29" customFormat="1" ht="38.25" customHeight="1" x14ac:dyDescent="0.25">
      <c r="A9" s="27">
        <v>2</v>
      </c>
      <c r="B9" s="52" t="s">
        <v>329</v>
      </c>
      <c r="C9" s="199" t="s">
        <v>617</v>
      </c>
      <c r="D9" s="273"/>
      <c r="E9" s="274"/>
      <c r="F9" s="275">
        <f t="shared" si="0"/>
        <v>0</v>
      </c>
      <c r="G9" s="276"/>
      <c r="H9" s="28" t="b">
        <f>IF(N9=0,FALSE,IF(G9&lt;1,IF(N9&gt;2,TRUE)))</f>
        <v>0</v>
      </c>
      <c r="I9" s="365" t="b">
        <f>IF(N9=3,IF(D9&gt;=SUM(D10:D11),TRUE,FALSE),IF(N9=4,IF(G9&gt;=SUM(G10:G11),TRUE,FALSE),IF(N9=7,IF(D9&gt;=SUM(D10:D11),IF(G9&gt;=SUM(G10:G11),TRUE,FALSE),TRUE))))</f>
        <v>0</v>
      </c>
      <c r="J9" s="28" t="b">
        <f t="shared" ref="J9:J59" si="4">IF(H9=TRUE,IF(I9=TRUE,TRUE,FALSE))</f>
        <v>0</v>
      </c>
      <c r="K9" s="29">
        <f t="shared" ref="K9:K14" si="5">IF(ISNUMBER(D9),1,0)</f>
        <v>0</v>
      </c>
      <c r="L9" s="29">
        <f t="shared" ref="L9:L14" si="6">IF(ISNUMBER(E9),2,0)</f>
        <v>0</v>
      </c>
      <c r="M9" s="29">
        <f t="shared" ref="M9:M59" si="7">IF(ISNUMBER(G9),4,0)</f>
        <v>0</v>
      </c>
      <c r="N9" s="29">
        <f t="shared" si="3"/>
        <v>0</v>
      </c>
      <c r="O9" s="315">
        <f>SUM(D10:D11)+(SUM(D10:D11)*0.1)</f>
        <v>0</v>
      </c>
      <c r="P9" s="318">
        <f>SUM(G10:G11)+SUM(G10:G11)*0.1</f>
        <v>0</v>
      </c>
    </row>
    <row r="10" spans="1:16" s="29" customFormat="1" ht="34.5" customHeight="1" x14ac:dyDescent="0.25">
      <c r="A10" s="31" t="s">
        <v>71</v>
      </c>
      <c r="B10" s="515" t="s">
        <v>301</v>
      </c>
      <c r="C10" s="516"/>
      <c r="D10" s="436"/>
      <c r="E10" s="437"/>
      <c r="F10" s="275">
        <f t="shared" si="0"/>
        <v>0</v>
      </c>
      <c r="G10" s="438"/>
      <c r="H10" s="28" t="b">
        <f>IF(N10=0,TRUE,IF(N10=3,TRUE,IF(N10=4,IF(G10&lt;1,TRUE,FALSE),IF(N10=7,IF(G10&lt;1,TRUE,FALSE)))))</f>
        <v>1</v>
      </c>
      <c r="I10" s="28" t="b">
        <f>I$9</f>
        <v>0</v>
      </c>
      <c r="J10" s="28" t="b">
        <f t="shared" si="4"/>
        <v>0</v>
      </c>
      <c r="K10" s="29">
        <f t="shared" si="5"/>
        <v>0</v>
      </c>
      <c r="L10" s="29">
        <f t="shared" si="6"/>
        <v>0</v>
      </c>
      <c r="M10" s="29">
        <f t="shared" si="7"/>
        <v>0</v>
      </c>
      <c r="N10" s="29">
        <f>SUM(K10:M10)</f>
        <v>0</v>
      </c>
    </row>
    <row r="11" spans="1:16" s="29" customFormat="1" ht="34.5" customHeight="1" x14ac:dyDescent="0.25">
      <c r="A11" s="31" t="s">
        <v>150</v>
      </c>
      <c r="B11" s="515" t="s">
        <v>302</v>
      </c>
      <c r="C11" s="516"/>
      <c r="D11" s="436"/>
      <c r="E11" s="437"/>
      <c r="F11" s="275">
        <f t="shared" si="0"/>
        <v>0</v>
      </c>
      <c r="G11" s="438"/>
      <c r="H11" s="28" t="b">
        <f>IF(N11=0,TRUE,IF(N11=3,TRUE,IF(N11=4,IF(G11&lt;1,TRUE,FALSE),IF(N11=7,IF(G11&lt;1,TRUE,FALSE)))))</f>
        <v>1</v>
      </c>
      <c r="I11" s="28" t="b">
        <f>I$9</f>
        <v>0</v>
      </c>
      <c r="J11" s="28" t="b">
        <f t="shared" si="4"/>
        <v>0</v>
      </c>
      <c r="K11" s="29">
        <f t="shared" si="5"/>
        <v>0</v>
      </c>
      <c r="L11" s="29">
        <f t="shared" si="6"/>
        <v>0</v>
      </c>
      <c r="M11" s="29">
        <f t="shared" si="7"/>
        <v>0</v>
      </c>
      <c r="N11" s="29">
        <f t="shared" ref="N11:N13" si="8">SUM(K11:M11)</f>
        <v>0</v>
      </c>
      <c r="P11" s="365" t="s">
        <v>810</v>
      </c>
    </row>
    <row r="12" spans="1:16" s="29" customFormat="1" ht="63" customHeight="1" x14ac:dyDescent="0.25">
      <c r="A12" s="31">
        <v>3</v>
      </c>
      <c r="B12" s="52" t="s">
        <v>328</v>
      </c>
      <c r="C12" s="199" t="s">
        <v>616</v>
      </c>
      <c r="D12" s="273"/>
      <c r="E12" s="274"/>
      <c r="F12" s="275">
        <f t="shared" si="0"/>
        <v>0</v>
      </c>
      <c r="G12" s="276"/>
      <c r="H12" s="28" t="b">
        <f>IF(N12=0,FALSE,IF(G12&lt;1,IF(N12&gt;2,TRUE)))</f>
        <v>0</v>
      </c>
      <c r="I12" s="365" t="b">
        <f>IF(N12=3,IF(D12&gt;=SUM(D13:D14),TRUE,FALSE),IF(N12=4,IF(G12&gt;=SUM(G13:G14),TRUE,FALSE),IF(N12=7,IF(D12&gt;=SUM(D13:D14),IF(G12&gt;=SUM(G13:G14),TRUE,FALSE),TRUE))))</f>
        <v>0</v>
      </c>
      <c r="J12" s="28" t="b">
        <f t="shared" si="4"/>
        <v>0</v>
      </c>
      <c r="K12" s="29">
        <f t="shared" si="5"/>
        <v>0</v>
      </c>
      <c r="L12" s="29">
        <f t="shared" si="6"/>
        <v>0</v>
      </c>
      <c r="M12" s="29">
        <f t="shared" si="7"/>
        <v>0</v>
      </c>
      <c r="N12" s="29">
        <f t="shared" si="8"/>
        <v>0</v>
      </c>
      <c r="O12" s="314">
        <f>SUM(D13:D25)+D37+D38+((SUM(D13:D25)+D37+D38)*0.1)</f>
        <v>0</v>
      </c>
      <c r="P12" s="318">
        <f>SUM(G13:G25)+G37+G38+((SUM(G13:G25)+G37+G38)*0.1)</f>
        <v>0</v>
      </c>
    </row>
    <row r="13" spans="1:16" s="29" customFormat="1" ht="36" customHeight="1" x14ac:dyDescent="0.25">
      <c r="A13" s="31" t="s">
        <v>151</v>
      </c>
      <c r="B13" s="515" t="s">
        <v>305</v>
      </c>
      <c r="C13" s="516"/>
      <c r="D13" s="436"/>
      <c r="E13" s="437"/>
      <c r="F13" s="275">
        <f t="shared" si="0"/>
        <v>0</v>
      </c>
      <c r="G13" s="438"/>
      <c r="H13" s="28" t="b">
        <f t="shared" ref="H13:H38" si="9">IF(N13=0,TRUE,IF(N13=3,TRUE,IF(N13=4,IF(G13&lt;1,TRUE,FALSE),IF(N13=7,IF(G13&lt;1,TRUE,FALSE)))))</f>
        <v>1</v>
      </c>
      <c r="I13" s="28" t="b">
        <f>I$12</f>
        <v>0</v>
      </c>
      <c r="J13" s="28" t="b">
        <f t="shared" si="4"/>
        <v>0</v>
      </c>
      <c r="K13" s="29">
        <f t="shared" si="5"/>
        <v>0</v>
      </c>
      <c r="L13" s="29">
        <f t="shared" si="6"/>
        <v>0</v>
      </c>
      <c r="M13" s="29">
        <f t="shared" si="7"/>
        <v>0</v>
      </c>
      <c r="N13" s="29">
        <f t="shared" si="8"/>
        <v>0</v>
      </c>
    </row>
    <row r="14" spans="1:16" s="29" customFormat="1" ht="36" customHeight="1" x14ac:dyDescent="0.25">
      <c r="A14" s="31" t="s">
        <v>152</v>
      </c>
      <c r="B14" s="515" t="s">
        <v>306</v>
      </c>
      <c r="C14" s="516"/>
      <c r="D14" s="436"/>
      <c r="E14" s="437"/>
      <c r="F14" s="275">
        <f t="shared" si="0"/>
        <v>0</v>
      </c>
      <c r="G14" s="438"/>
      <c r="H14" s="28" t="b">
        <f t="shared" si="9"/>
        <v>1</v>
      </c>
      <c r="I14" s="28" t="b">
        <f t="shared" ref="I14:I38" si="10">I$12</f>
        <v>0</v>
      </c>
      <c r="J14" s="28" t="b">
        <f t="shared" si="4"/>
        <v>0</v>
      </c>
      <c r="K14" s="29">
        <f t="shared" si="5"/>
        <v>0</v>
      </c>
      <c r="L14" s="29">
        <f t="shared" si="6"/>
        <v>0</v>
      </c>
      <c r="M14" s="29">
        <f t="shared" si="7"/>
        <v>0</v>
      </c>
      <c r="N14" s="29">
        <f t="shared" ref="N14:N59" si="11">SUM(K14:M14)</f>
        <v>0</v>
      </c>
    </row>
    <row r="15" spans="1:16" s="29" customFormat="1" ht="36" customHeight="1" x14ac:dyDescent="0.25">
      <c r="A15" s="31" t="s">
        <v>153</v>
      </c>
      <c r="B15" s="515" t="s">
        <v>307</v>
      </c>
      <c r="C15" s="516"/>
      <c r="D15" s="436"/>
      <c r="E15" s="437"/>
      <c r="F15" s="275">
        <f t="shared" ref="F15:F59" si="12">IF(ISBLANK(D15),IF(ISBLANK(E15),0,SUM(D15*E15)),SUM(D15*E15))</f>
        <v>0</v>
      </c>
      <c r="G15" s="438"/>
      <c r="H15" s="28" t="b">
        <f t="shared" si="9"/>
        <v>1</v>
      </c>
      <c r="I15" s="28" t="b">
        <f t="shared" si="10"/>
        <v>0</v>
      </c>
      <c r="J15" s="28" t="b">
        <f t="shared" si="4"/>
        <v>0</v>
      </c>
      <c r="K15" s="29">
        <f t="shared" ref="K15:K59" si="13">IF(ISNUMBER(D15),1,0)</f>
        <v>0</v>
      </c>
      <c r="L15" s="29">
        <f t="shared" ref="L15:L59" si="14">IF(ISNUMBER(E15),2,0)</f>
        <v>0</v>
      </c>
      <c r="M15" s="29">
        <f t="shared" si="7"/>
        <v>0</v>
      </c>
      <c r="N15" s="29">
        <f t="shared" si="11"/>
        <v>0</v>
      </c>
    </row>
    <row r="16" spans="1:16" s="29" customFormat="1" ht="36" customHeight="1" x14ac:dyDescent="0.25">
      <c r="A16" s="31" t="s">
        <v>154</v>
      </c>
      <c r="B16" s="515" t="s">
        <v>308</v>
      </c>
      <c r="C16" s="516"/>
      <c r="D16" s="436"/>
      <c r="E16" s="437"/>
      <c r="F16" s="275">
        <f t="shared" si="12"/>
        <v>0</v>
      </c>
      <c r="G16" s="438"/>
      <c r="H16" s="28" t="b">
        <f t="shared" si="9"/>
        <v>1</v>
      </c>
      <c r="I16" s="28" t="b">
        <f t="shared" si="10"/>
        <v>0</v>
      </c>
      <c r="J16" s="28" t="b">
        <f t="shared" si="4"/>
        <v>0</v>
      </c>
      <c r="K16" s="29">
        <f t="shared" si="13"/>
        <v>0</v>
      </c>
      <c r="L16" s="29">
        <f t="shared" si="14"/>
        <v>0</v>
      </c>
      <c r="M16" s="29">
        <f t="shared" si="7"/>
        <v>0</v>
      </c>
      <c r="N16" s="29">
        <f t="shared" si="11"/>
        <v>0</v>
      </c>
    </row>
    <row r="17" spans="1:16" s="29" customFormat="1" ht="36" customHeight="1" x14ac:dyDescent="0.25">
      <c r="A17" s="31" t="s">
        <v>155</v>
      </c>
      <c r="B17" s="515" t="s">
        <v>309</v>
      </c>
      <c r="C17" s="516"/>
      <c r="D17" s="436"/>
      <c r="E17" s="437"/>
      <c r="F17" s="275">
        <f t="shared" si="12"/>
        <v>0</v>
      </c>
      <c r="G17" s="438"/>
      <c r="H17" s="28" t="b">
        <f t="shared" si="9"/>
        <v>1</v>
      </c>
      <c r="I17" s="28" t="b">
        <f t="shared" si="10"/>
        <v>0</v>
      </c>
      <c r="J17" s="28" t="b">
        <f t="shared" si="4"/>
        <v>0</v>
      </c>
      <c r="K17" s="29">
        <f t="shared" si="13"/>
        <v>0</v>
      </c>
      <c r="L17" s="29">
        <f t="shared" si="14"/>
        <v>0</v>
      </c>
      <c r="M17" s="29">
        <f t="shared" si="7"/>
        <v>0</v>
      </c>
      <c r="N17" s="29">
        <f t="shared" si="11"/>
        <v>0</v>
      </c>
    </row>
    <row r="18" spans="1:16" s="29" customFormat="1" ht="36" customHeight="1" x14ac:dyDescent="0.25">
      <c r="A18" s="31" t="s">
        <v>156</v>
      </c>
      <c r="B18" s="515" t="s">
        <v>175</v>
      </c>
      <c r="C18" s="516"/>
      <c r="D18" s="436"/>
      <c r="E18" s="437"/>
      <c r="F18" s="275">
        <f t="shared" si="12"/>
        <v>0</v>
      </c>
      <c r="G18" s="438"/>
      <c r="H18" s="28" t="b">
        <f t="shared" si="9"/>
        <v>1</v>
      </c>
      <c r="I18" s="28" t="b">
        <f t="shared" si="10"/>
        <v>0</v>
      </c>
      <c r="J18" s="28" t="b">
        <f t="shared" si="4"/>
        <v>0</v>
      </c>
      <c r="K18" s="29">
        <f t="shared" si="13"/>
        <v>0</v>
      </c>
      <c r="L18" s="29">
        <f t="shared" si="14"/>
        <v>0</v>
      </c>
      <c r="M18" s="29">
        <f t="shared" si="7"/>
        <v>0</v>
      </c>
      <c r="N18" s="29">
        <f t="shared" si="11"/>
        <v>0</v>
      </c>
    </row>
    <row r="19" spans="1:16" s="29" customFormat="1" ht="36" customHeight="1" x14ac:dyDescent="0.25">
      <c r="A19" s="31" t="s">
        <v>157</v>
      </c>
      <c r="B19" s="515" t="s">
        <v>310</v>
      </c>
      <c r="C19" s="516"/>
      <c r="D19" s="436"/>
      <c r="E19" s="437"/>
      <c r="F19" s="275">
        <f t="shared" si="12"/>
        <v>0</v>
      </c>
      <c r="G19" s="438"/>
      <c r="H19" s="28" t="b">
        <f t="shared" si="9"/>
        <v>1</v>
      </c>
      <c r="I19" s="28" t="b">
        <f t="shared" si="10"/>
        <v>0</v>
      </c>
      <c r="J19" s="28" t="b">
        <f t="shared" si="4"/>
        <v>0</v>
      </c>
      <c r="K19" s="29">
        <f t="shared" si="13"/>
        <v>0</v>
      </c>
      <c r="L19" s="29">
        <f t="shared" si="14"/>
        <v>0</v>
      </c>
      <c r="M19" s="29">
        <f t="shared" si="7"/>
        <v>0</v>
      </c>
      <c r="N19" s="29">
        <f t="shared" si="11"/>
        <v>0</v>
      </c>
    </row>
    <row r="20" spans="1:16" s="29" customFormat="1" ht="36" customHeight="1" x14ac:dyDescent="0.25">
      <c r="A20" s="31" t="s">
        <v>158</v>
      </c>
      <c r="B20" s="515" t="s">
        <v>311</v>
      </c>
      <c r="C20" s="516"/>
      <c r="D20" s="436"/>
      <c r="E20" s="437"/>
      <c r="F20" s="275">
        <f t="shared" si="12"/>
        <v>0</v>
      </c>
      <c r="G20" s="438"/>
      <c r="H20" s="28" t="b">
        <f t="shared" si="9"/>
        <v>1</v>
      </c>
      <c r="I20" s="28" t="b">
        <f t="shared" si="10"/>
        <v>0</v>
      </c>
      <c r="J20" s="28" t="b">
        <f t="shared" si="4"/>
        <v>0</v>
      </c>
      <c r="K20" s="29">
        <f t="shared" si="13"/>
        <v>0</v>
      </c>
      <c r="L20" s="29">
        <f t="shared" si="14"/>
        <v>0</v>
      </c>
      <c r="M20" s="29">
        <f t="shared" si="7"/>
        <v>0</v>
      </c>
      <c r="N20" s="29">
        <f t="shared" si="11"/>
        <v>0</v>
      </c>
    </row>
    <row r="21" spans="1:16" s="29" customFormat="1" ht="36" customHeight="1" x14ac:dyDescent="0.25">
      <c r="A21" s="31" t="s">
        <v>159</v>
      </c>
      <c r="B21" s="515" t="s">
        <v>199</v>
      </c>
      <c r="C21" s="516"/>
      <c r="D21" s="436"/>
      <c r="E21" s="437"/>
      <c r="F21" s="275">
        <f t="shared" si="12"/>
        <v>0</v>
      </c>
      <c r="G21" s="438"/>
      <c r="H21" s="28" t="b">
        <f t="shared" si="9"/>
        <v>1</v>
      </c>
      <c r="I21" s="28" t="b">
        <f t="shared" si="10"/>
        <v>0</v>
      </c>
      <c r="J21" s="28" t="b">
        <f t="shared" si="4"/>
        <v>0</v>
      </c>
      <c r="K21" s="29">
        <f t="shared" si="13"/>
        <v>0</v>
      </c>
      <c r="L21" s="29">
        <f t="shared" si="14"/>
        <v>0</v>
      </c>
      <c r="M21" s="29">
        <f t="shared" si="7"/>
        <v>0</v>
      </c>
      <c r="N21" s="29">
        <f t="shared" si="11"/>
        <v>0</v>
      </c>
    </row>
    <row r="22" spans="1:16" s="29" customFormat="1" ht="36" customHeight="1" x14ac:dyDescent="0.25">
      <c r="A22" s="31" t="s">
        <v>160</v>
      </c>
      <c r="B22" s="515" t="s">
        <v>312</v>
      </c>
      <c r="C22" s="516"/>
      <c r="D22" s="436"/>
      <c r="E22" s="437"/>
      <c r="F22" s="275">
        <f t="shared" si="12"/>
        <v>0</v>
      </c>
      <c r="G22" s="438"/>
      <c r="H22" s="28" t="b">
        <f t="shared" si="9"/>
        <v>1</v>
      </c>
      <c r="I22" s="28" t="b">
        <f t="shared" si="10"/>
        <v>0</v>
      </c>
      <c r="J22" s="28" t="b">
        <f t="shared" si="4"/>
        <v>0</v>
      </c>
      <c r="K22" s="29">
        <f t="shared" si="13"/>
        <v>0</v>
      </c>
      <c r="L22" s="29">
        <f t="shared" si="14"/>
        <v>0</v>
      </c>
      <c r="M22" s="29">
        <f t="shared" si="7"/>
        <v>0</v>
      </c>
      <c r="N22" s="29">
        <f t="shared" si="11"/>
        <v>0</v>
      </c>
    </row>
    <row r="23" spans="1:16" s="29" customFormat="1" ht="36" customHeight="1" x14ac:dyDescent="0.25">
      <c r="A23" s="31" t="s">
        <v>161</v>
      </c>
      <c r="B23" s="515" t="s">
        <v>313</v>
      </c>
      <c r="C23" s="516"/>
      <c r="D23" s="436"/>
      <c r="E23" s="437"/>
      <c r="F23" s="275">
        <f t="shared" si="12"/>
        <v>0</v>
      </c>
      <c r="G23" s="438"/>
      <c r="H23" s="28" t="b">
        <f t="shared" si="9"/>
        <v>1</v>
      </c>
      <c r="I23" s="28" t="b">
        <f t="shared" si="10"/>
        <v>0</v>
      </c>
      <c r="J23" s="28" t="b">
        <f t="shared" si="4"/>
        <v>0</v>
      </c>
      <c r="K23" s="29">
        <f t="shared" si="13"/>
        <v>0</v>
      </c>
      <c r="L23" s="29">
        <f t="shared" si="14"/>
        <v>0</v>
      </c>
      <c r="M23" s="29">
        <f t="shared" si="7"/>
        <v>0</v>
      </c>
      <c r="N23" s="29">
        <f t="shared" si="11"/>
        <v>0</v>
      </c>
    </row>
    <row r="24" spans="1:16" s="29" customFormat="1" ht="36" customHeight="1" x14ac:dyDescent="0.25">
      <c r="A24" s="31" t="s">
        <v>162</v>
      </c>
      <c r="B24" s="515" t="s">
        <v>314</v>
      </c>
      <c r="C24" s="516"/>
      <c r="D24" s="436"/>
      <c r="E24" s="437"/>
      <c r="F24" s="275">
        <f t="shared" si="12"/>
        <v>0</v>
      </c>
      <c r="G24" s="438"/>
      <c r="H24" s="28" t="b">
        <f t="shared" si="9"/>
        <v>1</v>
      </c>
      <c r="I24" s="28" t="b">
        <f t="shared" si="10"/>
        <v>0</v>
      </c>
      <c r="J24" s="28" t="b">
        <f t="shared" si="4"/>
        <v>0</v>
      </c>
      <c r="K24" s="29">
        <f t="shared" si="13"/>
        <v>0</v>
      </c>
      <c r="L24" s="29">
        <f t="shared" si="14"/>
        <v>0</v>
      </c>
      <c r="M24" s="29">
        <f t="shared" si="7"/>
        <v>0</v>
      </c>
      <c r="N24" s="29">
        <f t="shared" si="11"/>
        <v>0</v>
      </c>
    </row>
    <row r="25" spans="1:16" s="29" customFormat="1" ht="36" customHeight="1" x14ac:dyDescent="0.25">
      <c r="A25" s="31" t="s">
        <v>163</v>
      </c>
      <c r="B25" s="253" t="s">
        <v>304</v>
      </c>
      <c r="C25" s="254" t="s">
        <v>729</v>
      </c>
      <c r="D25" s="436"/>
      <c r="E25" s="437"/>
      <c r="F25" s="275">
        <f t="shared" si="12"/>
        <v>0</v>
      </c>
      <c r="G25" s="438"/>
      <c r="H25" s="28" t="b">
        <f t="shared" si="9"/>
        <v>1</v>
      </c>
      <c r="I25" s="28" t="b">
        <f>IF(D25&lt;SUM(D26:D36),IF(ISBLANK(D25),TRUE,FALSE),IF(D25&gt;=O25,IF(D25&gt;0,TRUE,IF(G25&lt;SUM(G26:G36),IF(ISBLANK(G25),I18,IF(G25&gt;=P25,FALSE,IF(P35=0,TRUE,IF(G25&lt;SUM(G26:G36),FALSE,I18)))),TRUE)),IF(G25&lt;SUM(G26:G36),IF(ISBLANK(G25),TRUE,FALSE),TRUE)))</f>
        <v>1</v>
      </c>
      <c r="J25" s="28" t="b">
        <f t="shared" si="4"/>
        <v>1</v>
      </c>
      <c r="K25" s="29">
        <f t="shared" si="13"/>
        <v>0</v>
      </c>
      <c r="L25" s="29">
        <f t="shared" si="14"/>
        <v>0</v>
      </c>
      <c r="M25" s="29">
        <f t="shared" si="7"/>
        <v>0</v>
      </c>
      <c r="N25" s="29">
        <f t="shared" si="11"/>
        <v>0</v>
      </c>
      <c r="O25" s="316">
        <f>SUM(D26:D36)+(SUM(D26:D36)*0.1)</f>
        <v>0</v>
      </c>
      <c r="P25" s="318">
        <f>SUM(G26:G36)+SUM(G26:G36)*0.1</f>
        <v>0</v>
      </c>
    </row>
    <row r="26" spans="1:16" s="29" customFormat="1" ht="21" customHeight="1" x14ac:dyDescent="0.25">
      <c r="A26" s="31" t="s">
        <v>164</v>
      </c>
      <c r="B26" s="513" t="s">
        <v>316</v>
      </c>
      <c r="C26" s="514"/>
      <c r="D26" s="436"/>
      <c r="E26" s="437"/>
      <c r="F26" s="275">
        <f t="shared" si="12"/>
        <v>0</v>
      </c>
      <c r="G26" s="438"/>
      <c r="H26" s="28" t="b">
        <f t="shared" si="9"/>
        <v>1</v>
      </c>
      <c r="I26" s="28" t="b">
        <f t="shared" si="10"/>
        <v>0</v>
      </c>
      <c r="J26" s="28" t="b">
        <f t="shared" si="4"/>
        <v>0</v>
      </c>
      <c r="K26" s="29">
        <f t="shared" si="13"/>
        <v>0</v>
      </c>
      <c r="L26" s="29">
        <f t="shared" si="14"/>
        <v>0</v>
      </c>
      <c r="M26" s="29">
        <f t="shared" si="7"/>
        <v>0</v>
      </c>
      <c r="N26" s="29">
        <f t="shared" si="11"/>
        <v>0</v>
      </c>
    </row>
    <row r="27" spans="1:16" s="29" customFormat="1" ht="21" customHeight="1" x14ac:dyDescent="0.25">
      <c r="A27" s="31" t="s">
        <v>165</v>
      </c>
      <c r="B27" s="513" t="s">
        <v>317</v>
      </c>
      <c r="C27" s="514"/>
      <c r="D27" s="436"/>
      <c r="E27" s="437"/>
      <c r="F27" s="275">
        <f t="shared" si="12"/>
        <v>0</v>
      </c>
      <c r="G27" s="438"/>
      <c r="H27" s="28" t="b">
        <f t="shared" si="9"/>
        <v>1</v>
      </c>
      <c r="I27" s="28" t="b">
        <f t="shared" si="10"/>
        <v>0</v>
      </c>
      <c r="J27" s="28" t="b">
        <f t="shared" si="4"/>
        <v>0</v>
      </c>
      <c r="K27" s="29">
        <f t="shared" si="13"/>
        <v>0</v>
      </c>
      <c r="L27" s="29">
        <f t="shared" si="14"/>
        <v>0</v>
      </c>
      <c r="M27" s="29">
        <f t="shared" si="7"/>
        <v>0</v>
      </c>
      <c r="N27" s="29">
        <f t="shared" si="11"/>
        <v>0</v>
      </c>
    </row>
    <row r="28" spans="1:16" s="29" customFormat="1" ht="21" customHeight="1" x14ac:dyDescent="0.25">
      <c r="A28" s="31" t="s">
        <v>166</v>
      </c>
      <c r="B28" s="513" t="s">
        <v>318</v>
      </c>
      <c r="C28" s="514"/>
      <c r="D28" s="436"/>
      <c r="E28" s="437"/>
      <c r="F28" s="275">
        <f t="shared" si="12"/>
        <v>0</v>
      </c>
      <c r="G28" s="438"/>
      <c r="H28" s="28" t="b">
        <f t="shared" si="9"/>
        <v>1</v>
      </c>
      <c r="I28" s="28" t="b">
        <f t="shared" si="10"/>
        <v>0</v>
      </c>
      <c r="J28" s="28" t="b">
        <f t="shared" si="4"/>
        <v>0</v>
      </c>
      <c r="K28" s="29">
        <f t="shared" si="13"/>
        <v>0</v>
      </c>
      <c r="L28" s="29">
        <f t="shared" si="14"/>
        <v>0</v>
      </c>
      <c r="M28" s="29">
        <f t="shared" si="7"/>
        <v>0</v>
      </c>
      <c r="N28" s="29">
        <f t="shared" si="11"/>
        <v>0</v>
      </c>
    </row>
    <row r="29" spans="1:16" s="29" customFormat="1" ht="21" customHeight="1" x14ac:dyDescent="0.25">
      <c r="A29" s="31" t="s">
        <v>167</v>
      </c>
      <c r="B29" s="513" t="s">
        <v>319</v>
      </c>
      <c r="C29" s="514"/>
      <c r="D29" s="436"/>
      <c r="E29" s="437"/>
      <c r="F29" s="275">
        <f t="shared" si="12"/>
        <v>0</v>
      </c>
      <c r="G29" s="438"/>
      <c r="H29" s="28" t="b">
        <f t="shared" si="9"/>
        <v>1</v>
      </c>
      <c r="I29" s="28" t="b">
        <f t="shared" si="10"/>
        <v>0</v>
      </c>
      <c r="J29" s="28" t="b">
        <f t="shared" si="4"/>
        <v>0</v>
      </c>
      <c r="K29" s="29">
        <f t="shared" si="13"/>
        <v>0</v>
      </c>
      <c r="L29" s="29">
        <f t="shared" si="14"/>
        <v>0</v>
      </c>
      <c r="M29" s="29">
        <f t="shared" si="7"/>
        <v>0</v>
      </c>
      <c r="N29" s="29">
        <f t="shared" si="11"/>
        <v>0</v>
      </c>
    </row>
    <row r="30" spans="1:16" s="29" customFormat="1" ht="21" customHeight="1" x14ac:dyDescent="0.25">
      <c r="A30" s="31" t="s">
        <v>168</v>
      </c>
      <c r="B30" s="513" t="s">
        <v>320</v>
      </c>
      <c r="C30" s="514"/>
      <c r="D30" s="436"/>
      <c r="E30" s="437"/>
      <c r="F30" s="275">
        <f t="shared" si="12"/>
        <v>0</v>
      </c>
      <c r="G30" s="438"/>
      <c r="H30" s="28" t="b">
        <f t="shared" si="9"/>
        <v>1</v>
      </c>
      <c r="I30" s="28" t="b">
        <f t="shared" si="10"/>
        <v>0</v>
      </c>
      <c r="J30" s="28" t="b">
        <f t="shared" si="4"/>
        <v>0</v>
      </c>
      <c r="K30" s="29">
        <f t="shared" si="13"/>
        <v>0</v>
      </c>
      <c r="L30" s="29">
        <f t="shared" si="14"/>
        <v>0</v>
      </c>
      <c r="M30" s="29">
        <f t="shared" si="7"/>
        <v>0</v>
      </c>
      <c r="N30" s="29">
        <f t="shared" si="11"/>
        <v>0</v>
      </c>
    </row>
    <row r="31" spans="1:16" s="29" customFormat="1" ht="21" customHeight="1" x14ac:dyDescent="0.25">
      <c r="A31" s="31" t="s">
        <v>169</v>
      </c>
      <c r="B31" s="513" t="s">
        <v>321</v>
      </c>
      <c r="C31" s="514"/>
      <c r="D31" s="436"/>
      <c r="E31" s="437"/>
      <c r="F31" s="275">
        <f t="shared" si="12"/>
        <v>0</v>
      </c>
      <c r="G31" s="438"/>
      <c r="H31" s="28" t="b">
        <f t="shared" si="9"/>
        <v>1</v>
      </c>
      <c r="I31" s="28" t="b">
        <f t="shared" si="10"/>
        <v>0</v>
      </c>
      <c r="J31" s="28" t="b">
        <f t="shared" si="4"/>
        <v>0</v>
      </c>
      <c r="K31" s="29">
        <f t="shared" si="13"/>
        <v>0</v>
      </c>
      <c r="L31" s="29">
        <f t="shared" si="14"/>
        <v>0</v>
      </c>
      <c r="M31" s="29">
        <f t="shared" si="7"/>
        <v>0</v>
      </c>
      <c r="N31" s="29">
        <f t="shared" si="11"/>
        <v>0</v>
      </c>
    </row>
    <row r="32" spans="1:16" s="29" customFormat="1" ht="21" customHeight="1" x14ac:dyDescent="0.25">
      <c r="A32" s="31" t="s">
        <v>170</v>
      </c>
      <c r="B32" s="513" t="s">
        <v>322</v>
      </c>
      <c r="C32" s="517"/>
      <c r="D32" s="436"/>
      <c r="E32" s="437"/>
      <c r="F32" s="275">
        <f t="shared" si="12"/>
        <v>0</v>
      </c>
      <c r="G32" s="438"/>
      <c r="H32" s="28" t="b">
        <f t="shared" si="9"/>
        <v>1</v>
      </c>
      <c r="I32" s="28" t="b">
        <f t="shared" si="10"/>
        <v>0</v>
      </c>
      <c r="J32" s="28" t="b">
        <f t="shared" si="4"/>
        <v>0</v>
      </c>
      <c r="K32" s="29">
        <f t="shared" si="13"/>
        <v>0</v>
      </c>
      <c r="L32" s="29">
        <f t="shared" si="14"/>
        <v>0</v>
      </c>
      <c r="M32" s="29">
        <f t="shared" si="7"/>
        <v>0</v>
      </c>
      <c r="N32" s="29">
        <f t="shared" si="11"/>
        <v>0</v>
      </c>
    </row>
    <row r="33" spans="1:16" s="29" customFormat="1" ht="21" customHeight="1" x14ac:dyDescent="0.25">
      <c r="A33" s="31" t="s">
        <v>171</v>
      </c>
      <c r="B33" s="513" t="s">
        <v>323</v>
      </c>
      <c r="C33" s="514"/>
      <c r="D33" s="436"/>
      <c r="E33" s="437"/>
      <c r="F33" s="275">
        <f t="shared" si="12"/>
        <v>0</v>
      </c>
      <c r="G33" s="438"/>
      <c r="H33" s="28" t="b">
        <f t="shared" si="9"/>
        <v>1</v>
      </c>
      <c r="I33" s="28" t="b">
        <f t="shared" si="10"/>
        <v>0</v>
      </c>
      <c r="J33" s="28" t="b">
        <f t="shared" si="4"/>
        <v>0</v>
      </c>
      <c r="K33" s="29">
        <f t="shared" si="13"/>
        <v>0</v>
      </c>
      <c r="L33" s="29">
        <f t="shared" si="14"/>
        <v>0</v>
      </c>
      <c r="M33" s="29">
        <f t="shared" si="7"/>
        <v>0</v>
      </c>
      <c r="N33" s="29">
        <f t="shared" si="11"/>
        <v>0</v>
      </c>
    </row>
    <row r="34" spans="1:16" s="29" customFormat="1" ht="21" customHeight="1" x14ac:dyDescent="0.25">
      <c r="A34" s="31" t="s">
        <v>172</v>
      </c>
      <c r="B34" s="513" t="s">
        <v>324</v>
      </c>
      <c r="C34" s="514"/>
      <c r="D34" s="436"/>
      <c r="E34" s="437"/>
      <c r="F34" s="275">
        <f t="shared" si="12"/>
        <v>0</v>
      </c>
      <c r="G34" s="438"/>
      <c r="H34" s="28" t="b">
        <f t="shared" si="9"/>
        <v>1</v>
      </c>
      <c r="I34" s="28" t="b">
        <f t="shared" si="10"/>
        <v>0</v>
      </c>
      <c r="J34" s="28" t="b">
        <f t="shared" si="4"/>
        <v>0</v>
      </c>
      <c r="K34" s="29">
        <f t="shared" si="13"/>
        <v>0</v>
      </c>
      <c r="L34" s="29">
        <f t="shared" si="14"/>
        <v>0</v>
      </c>
      <c r="M34" s="29">
        <f t="shared" si="7"/>
        <v>0</v>
      </c>
      <c r="N34" s="29">
        <f t="shared" si="11"/>
        <v>0</v>
      </c>
    </row>
    <row r="35" spans="1:16" s="29" customFormat="1" ht="21" customHeight="1" x14ac:dyDescent="0.25">
      <c r="A35" s="31" t="s">
        <v>173</v>
      </c>
      <c r="B35" s="513" t="s">
        <v>325</v>
      </c>
      <c r="C35" s="514"/>
      <c r="D35" s="436"/>
      <c r="E35" s="437"/>
      <c r="F35" s="275">
        <f t="shared" si="12"/>
        <v>0</v>
      </c>
      <c r="G35" s="438"/>
      <c r="H35" s="28" t="b">
        <f t="shared" si="9"/>
        <v>1</v>
      </c>
      <c r="I35" s="28" t="b">
        <f t="shared" si="10"/>
        <v>0</v>
      </c>
      <c r="J35" s="28" t="b">
        <f t="shared" si="4"/>
        <v>0</v>
      </c>
      <c r="K35" s="29">
        <f t="shared" si="13"/>
        <v>0</v>
      </c>
      <c r="L35" s="29">
        <f t="shared" si="14"/>
        <v>0</v>
      </c>
      <c r="M35" s="29">
        <f t="shared" si="7"/>
        <v>0</v>
      </c>
      <c r="N35" s="29">
        <f t="shared" si="11"/>
        <v>0</v>
      </c>
    </row>
    <row r="36" spans="1:16" s="29" customFormat="1" ht="21" customHeight="1" x14ac:dyDescent="0.25">
      <c r="A36" s="31" t="s">
        <v>174</v>
      </c>
      <c r="B36" s="513" t="s">
        <v>326</v>
      </c>
      <c r="C36" s="514"/>
      <c r="D36" s="436"/>
      <c r="E36" s="437"/>
      <c r="F36" s="275">
        <f t="shared" si="12"/>
        <v>0</v>
      </c>
      <c r="G36" s="438"/>
      <c r="H36" s="28" t="b">
        <f t="shared" si="9"/>
        <v>1</v>
      </c>
      <c r="I36" s="28" t="b">
        <f t="shared" si="10"/>
        <v>0</v>
      </c>
      <c r="J36" s="28" t="b">
        <f t="shared" si="4"/>
        <v>0</v>
      </c>
      <c r="K36" s="29">
        <f t="shared" si="13"/>
        <v>0</v>
      </c>
      <c r="L36" s="29">
        <f t="shared" si="14"/>
        <v>0</v>
      </c>
      <c r="M36" s="29">
        <f t="shared" si="7"/>
        <v>0</v>
      </c>
      <c r="N36" s="29">
        <f t="shared" si="11"/>
        <v>0</v>
      </c>
    </row>
    <row r="37" spans="1:16" s="29" customFormat="1" ht="36" customHeight="1" x14ac:dyDescent="0.25">
      <c r="A37" s="31" t="s">
        <v>177</v>
      </c>
      <c r="B37" s="515" t="s">
        <v>303</v>
      </c>
      <c r="C37" s="516"/>
      <c r="D37" s="436"/>
      <c r="E37" s="437"/>
      <c r="F37" s="275">
        <f t="shared" si="12"/>
        <v>0</v>
      </c>
      <c r="G37" s="438"/>
      <c r="H37" s="28" t="b">
        <f t="shared" si="9"/>
        <v>1</v>
      </c>
      <c r="I37" s="28" t="b">
        <f t="shared" si="10"/>
        <v>0</v>
      </c>
      <c r="J37" s="28" t="b">
        <f t="shared" si="4"/>
        <v>0</v>
      </c>
      <c r="K37" s="29">
        <f t="shared" si="13"/>
        <v>0</v>
      </c>
      <c r="L37" s="29">
        <f t="shared" si="14"/>
        <v>0</v>
      </c>
      <c r="M37" s="29">
        <f t="shared" si="7"/>
        <v>0</v>
      </c>
      <c r="N37" s="29">
        <f t="shared" si="11"/>
        <v>0</v>
      </c>
    </row>
    <row r="38" spans="1:16" s="29" customFormat="1" ht="36" customHeight="1" x14ac:dyDescent="0.25">
      <c r="A38" s="31" t="s">
        <v>178</v>
      </c>
      <c r="B38" s="518" t="s">
        <v>315</v>
      </c>
      <c r="C38" s="516"/>
      <c r="D38" s="436"/>
      <c r="E38" s="437"/>
      <c r="F38" s="275">
        <f t="shared" si="12"/>
        <v>0</v>
      </c>
      <c r="G38" s="438"/>
      <c r="H38" s="28" t="b">
        <f t="shared" si="9"/>
        <v>1</v>
      </c>
      <c r="I38" s="28" t="b">
        <f t="shared" si="10"/>
        <v>0</v>
      </c>
      <c r="J38" s="28" t="b">
        <f t="shared" si="4"/>
        <v>0</v>
      </c>
      <c r="K38" s="29">
        <f t="shared" si="13"/>
        <v>0</v>
      </c>
      <c r="L38" s="29">
        <f t="shared" si="14"/>
        <v>0</v>
      </c>
      <c r="M38" s="29">
        <f t="shared" si="7"/>
        <v>0</v>
      </c>
      <c r="N38" s="29">
        <f t="shared" si="11"/>
        <v>0</v>
      </c>
      <c r="P38" s="365" t="s">
        <v>808</v>
      </c>
    </row>
    <row r="39" spans="1:16" s="29" customFormat="1" ht="45" customHeight="1" x14ac:dyDescent="0.25">
      <c r="A39" s="27">
        <v>4</v>
      </c>
      <c r="B39" s="52" t="s">
        <v>327</v>
      </c>
      <c r="C39" s="199" t="s">
        <v>615</v>
      </c>
      <c r="D39" s="273"/>
      <c r="E39" s="274"/>
      <c r="F39" s="275">
        <f t="shared" si="12"/>
        <v>0</v>
      </c>
      <c r="G39" s="276"/>
      <c r="H39" s="28" t="b">
        <f>IF(N39=0,FALSE,IF(G39&lt;1,IF(N39&gt;2,TRUE)))</f>
        <v>0</v>
      </c>
      <c r="I39" s="365" t="b">
        <f>IF(N39=3,IF(D39&gt;=SUM(D40:D41),TRUE,FALSE),IF(N39=4,IF(G39&gt;=SUM(G40:G41),TRUE,FALSE),IF(N39=7,IF(D39&gt;=SUM(D40:D41),IF(G39&gt;=SUM(G40:G41),TRUE,FALSE),TRUE))))</f>
        <v>0</v>
      </c>
      <c r="J39" s="28" t="b">
        <f t="shared" si="4"/>
        <v>0</v>
      </c>
      <c r="K39" s="29">
        <f t="shared" si="13"/>
        <v>0</v>
      </c>
      <c r="L39" s="29">
        <f t="shared" si="14"/>
        <v>0</v>
      </c>
      <c r="M39" s="29">
        <f t="shared" si="7"/>
        <v>0</v>
      </c>
      <c r="N39" s="29">
        <f t="shared" si="11"/>
        <v>0</v>
      </c>
      <c r="O39" s="314">
        <f>SUM(D40:D46)+(SUM(D40:D46)*0.1)</f>
        <v>0</v>
      </c>
      <c r="P39" s="318">
        <f>SUM(G40:G46)+SUM(G40:G46)*0.1</f>
        <v>0</v>
      </c>
    </row>
    <row r="40" spans="1:16" s="29" customFormat="1" ht="36" customHeight="1" x14ac:dyDescent="0.25">
      <c r="A40" s="31" t="s">
        <v>179</v>
      </c>
      <c r="B40" s="515" t="s">
        <v>176</v>
      </c>
      <c r="C40" s="516"/>
      <c r="D40" s="436"/>
      <c r="E40" s="437"/>
      <c r="F40" s="275">
        <f t="shared" si="12"/>
        <v>0</v>
      </c>
      <c r="G40" s="438"/>
      <c r="H40" s="28" t="b">
        <f t="shared" ref="H40:H50" si="15">IF(N40=0,TRUE,IF(N40=3,TRUE,IF(N40=4,IF(G40&lt;1,TRUE,FALSE),IF(N40=7,IF(G40&lt;1,TRUE,FALSE)))))</f>
        <v>1</v>
      </c>
      <c r="I40" s="28" t="b">
        <f>I$39</f>
        <v>0</v>
      </c>
      <c r="J40" s="28" t="b">
        <f t="shared" si="4"/>
        <v>0</v>
      </c>
      <c r="K40" s="29">
        <f t="shared" si="13"/>
        <v>0</v>
      </c>
      <c r="L40" s="29">
        <f t="shared" si="14"/>
        <v>0</v>
      </c>
      <c r="M40" s="29">
        <f t="shared" si="7"/>
        <v>0</v>
      </c>
      <c r="N40" s="29">
        <f t="shared" si="11"/>
        <v>0</v>
      </c>
      <c r="P40" s="365" t="s">
        <v>812</v>
      </c>
    </row>
    <row r="41" spans="1:16" s="29" customFormat="1" ht="36" customHeight="1" x14ac:dyDescent="0.25">
      <c r="A41" s="31" t="s">
        <v>180</v>
      </c>
      <c r="B41" s="515" t="s">
        <v>330</v>
      </c>
      <c r="C41" s="516"/>
      <c r="D41" s="436"/>
      <c r="E41" s="437"/>
      <c r="F41" s="275">
        <f t="shared" si="12"/>
        <v>0</v>
      </c>
      <c r="G41" s="438"/>
      <c r="H41" s="28" t="b">
        <f t="shared" si="15"/>
        <v>1</v>
      </c>
      <c r="I41" s="28" t="b">
        <f t="shared" ref="I41:I50" si="16">I$39</f>
        <v>0</v>
      </c>
      <c r="J41" s="28" t="b">
        <f t="shared" si="4"/>
        <v>0</v>
      </c>
      <c r="K41" s="29">
        <f t="shared" si="13"/>
        <v>0</v>
      </c>
      <c r="L41" s="29">
        <f t="shared" si="14"/>
        <v>0</v>
      </c>
      <c r="M41" s="29">
        <f t="shared" si="7"/>
        <v>0</v>
      </c>
      <c r="N41" s="29">
        <f t="shared" si="11"/>
        <v>0</v>
      </c>
      <c r="O41" s="29" t="b">
        <f>IF(ISBLANK(G41)+ISBLANK(G42),TRUE,FALSE)</f>
        <v>1</v>
      </c>
    </row>
    <row r="42" spans="1:16" s="29" customFormat="1" ht="36" customHeight="1" x14ac:dyDescent="0.25">
      <c r="A42" s="31" t="s">
        <v>181</v>
      </c>
      <c r="B42" s="515" t="s">
        <v>331</v>
      </c>
      <c r="C42" s="516"/>
      <c r="D42" s="436"/>
      <c r="E42" s="437"/>
      <c r="F42" s="275">
        <f t="shared" si="12"/>
        <v>0</v>
      </c>
      <c r="G42" s="438"/>
      <c r="H42" s="28" t="b">
        <f t="shared" si="15"/>
        <v>1</v>
      </c>
      <c r="I42" s="28" t="b">
        <f t="shared" si="16"/>
        <v>0</v>
      </c>
      <c r="J42" s="28" t="b">
        <f t="shared" si="4"/>
        <v>0</v>
      </c>
      <c r="K42" s="29">
        <f t="shared" si="13"/>
        <v>0</v>
      </c>
      <c r="L42" s="29">
        <f t="shared" si="14"/>
        <v>0</v>
      </c>
      <c r="M42" s="29">
        <f t="shared" si="7"/>
        <v>0</v>
      </c>
      <c r="N42" s="29">
        <f t="shared" si="11"/>
        <v>0</v>
      </c>
    </row>
    <row r="43" spans="1:16" s="29" customFormat="1" ht="36" customHeight="1" x14ac:dyDescent="0.25">
      <c r="A43" s="31" t="s">
        <v>182</v>
      </c>
      <c r="B43" s="515" t="s">
        <v>332</v>
      </c>
      <c r="C43" s="516"/>
      <c r="D43" s="436"/>
      <c r="E43" s="437"/>
      <c r="F43" s="275">
        <f t="shared" si="12"/>
        <v>0</v>
      </c>
      <c r="G43" s="438"/>
      <c r="H43" s="28" t="b">
        <f t="shared" si="15"/>
        <v>1</v>
      </c>
      <c r="I43" s="28" t="b">
        <f t="shared" si="16"/>
        <v>0</v>
      </c>
      <c r="J43" s="28" t="b">
        <f t="shared" si="4"/>
        <v>0</v>
      </c>
      <c r="K43" s="29">
        <f t="shared" si="13"/>
        <v>0</v>
      </c>
      <c r="L43" s="29">
        <f t="shared" si="14"/>
        <v>0</v>
      </c>
      <c r="M43" s="29">
        <f t="shared" si="7"/>
        <v>0</v>
      </c>
      <c r="N43" s="29">
        <f t="shared" si="11"/>
        <v>0</v>
      </c>
    </row>
    <row r="44" spans="1:16" s="29" customFormat="1" ht="36" customHeight="1" x14ac:dyDescent="0.25">
      <c r="A44" s="31" t="s">
        <v>183</v>
      </c>
      <c r="B44" s="515" t="s">
        <v>333</v>
      </c>
      <c r="C44" s="516"/>
      <c r="D44" s="436"/>
      <c r="E44" s="437"/>
      <c r="F44" s="275">
        <f t="shared" si="12"/>
        <v>0</v>
      </c>
      <c r="G44" s="438"/>
      <c r="H44" s="28" t="b">
        <f t="shared" si="15"/>
        <v>1</v>
      </c>
      <c r="I44" s="28" t="b">
        <f t="shared" si="16"/>
        <v>0</v>
      </c>
      <c r="J44" s="28" t="b">
        <f t="shared" si="4"/>
        <v>0</v>
      </c>
      <c r="K44" s="29">
        <f t="shared" si="13"/>
        <v>0</v>
      </c>
      <c r="L44" s="29">
        <f t="shared" si="14"/>
        <v>0</v>
      </c>
      <c r="M44" s="29">
        <f t="shared" si="7"/>
        <v>0</v>
      </c>
      <c r="N44" s="29">
        <f t="shared" si="11"/>
        <v>0</v>
      </c>
    </row>
    <row r="45" spans="1:16" s="29" customFormat="1" ht="36" customHeight="1" x14ac:dyDescent="0.25">
      <c r="A45" s="31" t="s">
        <v>184</v>
      </c>
      <c r="B45" s="515" t="s">
        <v>334</v>
      </c>
      <c r="C45" s="516"/>
      <c r="D45" s="436"/>
      <c r="E45" s="437"/>
      <c r="F45" s="275">
        <f t="shared" si="12"/>
        <v>0</v>
      </c>
      <c r="G45" s="438"/>
      <c r="H45" s="28" t="b">
        <f t="shared" si="15"/>
        <v>1</v>
      </c>
      <c r="I45" s="28" t="b">
        <f t="shared" si="16"/>
        <v>0</v>
      </c>
      <c r="J45" s="28" t="b">
        <f t="shared" si="4"/>
        <v>0</v>
      </c>
      <c r="K45" s="29">
        <f t="shared" si="13"/>
        <v>0</v>
      </c>
      <c r="L45" s="29">
        <f t="shared" si="14"/>
        <v>0</v>
      </c>
      <c r="M45" s="29">
        <f t="shared" si="7"/>
        <v>0</v>
      </c>
      <c r="N45" s="29">
        <f t="shared" si="11"/>
        <v>0</v>
      </c>
    </row>
    <row r="46" spans="1:16" s="29" customFormat="1" ht="36" customHeight="1" x14ac:dyDescent="0.25">
      <c r="A46" s="31" t="s">
        <v>185</v>
      </c>
      <c r="B46" s="252" t="s">
        <v>335</v>
      </c>
      <c r="C46" s="254" t="s">
        <v>730</v>
      </c>
      <c r="D46" s="436"/>
      <c r="E46" s="437"/>
      <c r="F46" s="275">
        <f t="shared" si="12"/>
        <v>0</v>
      </c>
      <c r="G46" s="438"/>
      <c r="H46" s="28" t="b">
        <f t="shared" si="15"/>
        <v>1</v>
      </c>
      <c r="I46" s="28" t="b">
        <f>IF(D46&lt;SUM(D47:D50),IF(ISBLANK(D46),TRUE,FALSE),IF(D46&gt;=O46,IF(D46&gt;0,TRUE,IF(G46&lt;SUM(G47:G50),IF(ISBLANK(G46),I39,IF(G46&gt;=P46,FALSE,IF(P46=0,TRUE,IF(G46&lt;SUM(G47:G50),FALSE,I39)))),TRUE)),IF(G46&lt;SUM(G47:G50),IF(ISBLANK(G46),TRUE,FALSE),TRUE)))</f>
        <v>1</v>
      </c>
      <c r="J46" s="28" t="b">
        <f t="shared" si="4"/>
        <v>1</v>
      </c>
      <c r="K46" s="29">
        <f t="shared" si="13"/>
        <v>0</v>
      </c>
      <c r="L46" s="29">
        <f t="shared" si="14"/>
        <v>0</v>
      </c>
      <c r="M46" s="29">
        <f t="shared" si="7"/>
        <v>0</v>
      </c>
      <c r="N46" s="29">
        <f t="shared" si="11"/>
        <v>0</v>
      </c>
      <c r="O46" s="314">
        <f>SUM(D47:D50)+(SUM(D47:D50)*0.1)</f>
        <v>0</v>
      </c>
      <c r="P46" s="318">
        <f>SUM(G47:G50)+SUM(G47:G50)*0.1</f>
        <v>0</v>
      </c>
    </row>
    <row r="47" spans="1:16" s="29" customFormat="1" ht="21" customHeight="1" x14ac:dyDescent="0.25">
      <c r="A47" s="32" t="s">
        <v>186</v>
      </c>
      <c r="B47" s="513" t="s">
        <v>343</v>
      </c>
      <c r="C47" s="517"/>
      <c r="D47" s="436"/>
      <c r="E47" s="437"/>
      <c r="F47" s="275">
        <f t="shared" si="12"/>
        <v>0</v>
      </c>
      <c r="G47" s="438"/>
      <c r="H47" s="28" t="b">
        <f t="shared" si="15"/>
        <v>1</v>
      </c>
      <c r="I47" s="28" t="b">
        <f t="shared" si="16"/>
        <v>0</v>
      </c>
      <c r="J47" s="28" t="b">
        <f t="shared" si="4"/>
        <v>0</v>
      </c>
      <c r="K47" s="29">
        <f t="shared" si="13"/>
        <v>0</v>
      </c>
      <c r="L47" s="29">
        <f t="shared" si="14"/>
        <v>0</v>
      </c>
      <c r="M47" s="29">
        <f t="shared" si="7"/>
        <v>0</v>
      </c>
      <c r="N47" s="29">
        <f t="shared" si="11"/>
        <v>0</v>
      </c>
    </row>
    <row r="48" spans="1:16" s="29" customFormat="1" ht="21" customHeight="1" x14ac:dyDescent="0.25">
      <c r="A48" s="32" t="s">
        <v>187</v>
      </c>
      <c r="B48" s="513" t="s">
        <v>344</v>
      </c>
      <c r="C48" s="517"/>
      <c r="D48" s="436"/>
      <c r="E48" s="437"/>
      <c r="F48" s="275">
        <f t="shared" si="12"/>
        <v>0</v>
      </c>
      <c r="G48" s="438"/>
      <c r="H48" s="28" t="b">
        <f t="shared" si="15"/>
        <v>1</v>
      </c>
      <c r="I48" s="28" t="b">
        <f t="shared" si="16"/>
        <v>0</v>
      </c>
      <c r="J48" s="28" t="b">
        <f t="shared" si="4"/>
        <v>0</v>
      </c>
      <c r="K48" s="29">
        <f t="shared" si="13"/>
        <v>0</v>
      </c>
      <c r="L48" s="29">
        <f t="shared" si="14"/>
        <v>0</v>
      </c>
      <c r="M48" s="29">
        <f t="shared" si="7"/>
        <v>0</v>
      </c>
      <c r="N48" s="29">
        <f t="shared" si="11"/>
        <v>0</v>
      </c>
    </row>
    <row r="49" spans="1:16" s="29" customFormat="1" ht="21" customHeight="1" x14ac:dyDescent="0.25">
      <c r="A49" s="32" t="s">
        <v>188</v>
      </c>
      <c r="B49" s="519" t="s">
        <v>771</v>
      </c>
      <c r="C49" s="520"/>
      <c r="D49" s="436"/>
      <c r="E49" s="437"/>
      <c r="F49" s="275">
        <f t="shared" si="12"/>
        <v>0</v>
      </c>
      <c r="G49" s="438"/>
      <c r="H49" s="28" t="b">
        <f t="shared" si="15"/>
        <v>1</v>
      </c>
      <c r="I49" s="28" t="b">
        <f t="shared" si="16"/>
        <v>0</v>
      </c>
      <c r="J49" s="28" t="b">
        <f t="shared" si="4"/>
        <v>0</v>
      </c>
      <c r="K49" s="29">
        <f t="shared" si="13"/>
        <v>0</v>
      </c>
      <c r="L49" s="29">
        <f t="shared" si="14"/>
        <v>0</v>
      </c>
      <c r="M49" s="29">
        <f t="shared" si="7"/>
        <v>0</v>
      </c>
      <c r="N49" s="29">
        <f t="shared" si="11"/>
        <v>0</v>
      </c>
    </row>
    <row r="50" spans="1:16" s="29" customFormat="1" ht="21" customHeight="1" x14ac:dyDescent="0.25">
      <c r="A50" s="32" t="s">
        <v>189</v>
      </c>
      <c r="B50" s="513" t="s">
        <v>345</v>
      </c>
      <c r="C50" s="517"/>
      <c r="D50" s="436"/>
      <c r="E50" s="437"/>
      <c r="F50" s="275">
        <f t="shared" si="12"/>
        <v>0</v>
      </c>
      <c r="G50" s="438"/>
      <c r="H50" s="28" t="b">
        <f t="shared" si="15"/>
        <v>1</v>
      </c>
      <c r="I50" s="28" t="b">
        <f t="shared" si="16"/>
        <v>0</v>
      </c>
      <c r="J50" s="28" t="b">
        <f t="shared" si="4"/>
        <v>0</v>
      </c>
      <c r="K50" s="29">
        <f t="shared" si="13"/>
        <v>0</v>
      </c>
      <c r="L50" s="29">
        <f t="shared" si="14"/>
        <v>0</v>
      </c>
      <c r="M50" s="29">
        <f t="shared" si="7"/>
        <v>0</v>
      </c>
      <c r="N50" s="29">
        <f t="shared" si="11"/>
        <v>0</v>
      </c>
      <c r="P50" s="365" t="s">
        <v>809</v>
      </c>
    </row>
    <row r="51" spans="1:16" s="29" customFormat="1" ht="34.200000000000003" x14ac:dyDescent="0.25">
      <c r="A51" s="31">
        <v>5</v>
      </c>
      <c r="B51" s="52" t="s">
        <v>342</v>
      </c>
      <c r="C51" s="51" t="s">
        <v>614</v>
      </c>
      <c r="D51" s="273"/>
      <c r="E51" s="274"/>
      <c r="F51" s="275">
        <f t="shared" si="12"/>
        <v>0</v>
      </c>
      <c r="G51" s="276"/>
      <c r="H51" s="28" t="b">
        <f>IF(N51=0,FALSE,IF(G51&lt;1,IF(N51&gt;2,TRUE)))</f>
        <v>0</v>
      </c>
      <c r="I51" s="365" t="b">
        <f>IF(N51=3,IF(D51&gt;=SUM(D52:D53),TRUE,FALSE),IF(N51=4,IF(G51&gt;=SUM(G52:G53),TRUE,FALSE),IF(N51=7,IF(D51&gt;=SUM(D52:D53),IF(G51&gt;=SUM(G52:G53),TRUE,FALSE),TRUE))))</f>
        <v>0</v>
      </c>
      <c r="J51" s="28" t="b">
        <f t="shared" si="4"/>
        <v>0</v>
      </c>
      <c r="K51" s="29">
        <f t="shared" si="13"/>
        <v>0</v>
      </c>
      <c r="L51" s="29">
        <f t="shared" si="14"/>
        <v>0</v>
      </c>
      <c r="M51" s="29">
        <f t="shared" si="7"/>
        <v>0</v>
      </c>
      <c r="N51" s="29">
        <f t="shared" si="11"/>
        <v>0</v>
      </c>
      <c r="O51" s="315">
        <f>SUM(D52:D59)+(SUM(D52:D59)*0.1)</f>
        <v>0</v>
      </c>
      <c r="P51" s="318">
        <f>SUM(G52:G59)+SUM(G52:G59)*0.1</f>
        <v>0</v>
      </c>
    </row>
    <row r="52" spans="1:16" s="34" customFormat="1" ht="36" customHeight="1" x14ac:dyDescent="0.25">
      <c r="A52" s="33" t="s">
        <v>191</v>
      </c>
      <c r="B52" s="515" t="s">
        <v>336</v>
      </c>
      <c r="C52" s="516"/>
      <c r="D52" s="436"/>
      <c r="E52" s="437"/>
      <c r="F52" s="275">
        <f t="shared" si="12"/>
        <v>0</v>
      </c>
      <c r="G52" s="438"/>
      <c r="H52" s="28" t="b">
        <f t="shared" ref="H52:H59" si="17">IF(N52=0,TRUE,IF(N52=3,TRUE,IF(N52=4,IF(G52&lt;1,TRUE,FALSE),IF(N52=7,IF(G52&lt;1,TRUE,FALSE)))))</f>
        <v>1</v>
      </c>
      <c r="I52" s="28" t="b">
        <f>I$51</f>
        <v>0</v>
      </c>
      <c r="J52" s="28" t="b">
        <f t="shared" si="4"/>
        <v>0</v>
      </c>
      <c r="K52" s="29">
        <f t="shared" si="13"/>
        <v>0</v>
      </c>
      <c r="L52" s="29">
        <f t="shared" si="14"/>
        <v>0</v>
      </c>
      <c r="M52" s="29">
        <f t="shared" si="7"/>
        <v>0</v>
      </c>
      <c r="N52" s="29">
        <f t="shared" si="11"/>
        <v>0</v>
      </c>
    </row>
    <row r="53" spans="1:16" s="34" customFormat="1" ht="36" customHeight="1" x14ac:dyDescent="0.25">
      <c r="A53" s="33" t="s">
        <v>192</v>
      </c>
      <c r="B53" s="515" t="s">
        <v>190</v>
      </c>
      <c r="C53" s="516"/>
      <c r="D53" s="436"/>
      <c r="E53" s="437"/>
      <c r="F53" s="275">
        <f t="shared" si="12"/>
        <v>0</v>
      </c>
      <c r="G53" s="438"/>
      <c r="H53" s="28" t="b">
        <f t="shared" si="17"/>
        <v>1</v>
      </c>
      <c r="I53" s="28" t="b">
        <f t="shared" ref="I53:I59" si="18">I$51</f>
        <v>0</v>
      </c>
      <c r="J53" s="28" t="b">
        <f t="shared" si="4"/>
        <v>0</v>
      </c>
      <c r="K53" s="29">
        <f t="shared" si="13"/>
        <v>0</v>
      </c>
      <c r="L53" s="29">
        <f t="shared" si="14"/>
        <v>0</v>
      </c>
      <c r="M53" s="29">
        <f t="shared" si="7"/>
        <v>0</v>
      </c>
      <c r="N53" s="29">
        <f t="shared" si="11"/>
        <v>0</v>
      </c>
    </row>
    <row r="54" spans="1:16" s="34" customFormat="1" ht="36" customHeight="1" x14ac:dyDescent="0.25">
      <c r="A54" s="33" t="s">
        <v>193</v>
      </c>
      <c r="B54" s="515" t="s">
        <v>337</v>
      </c>
      <c r="C54" s="516"/>
      <c r="D54" s="436"/>
      <c r="E54" s="437"/>
      <c r="F54" s="275">
        <f t="shared" si="12"/>
        <v>0</v>
      </c>
      <c r="G54" s="438"/>
      <c r="H54" s="28" t="b">
        <f t="shared" si="17"/>
        <v>1</v>
      </c>
      <c r="I54" s="28" t="b">
        <f t="shared" si="18"/>
        <v>0</v>
      </c>
      <c r="J54" s="28" t="b">
        <f t="shared" si="4"/>
        <v>0</v>
      </c>
      <c r="K54" s="29">
        <f t="shared" si="13"/>
        <v>0</v>
      </c>
      <c r="L54" s="29">
        <f t="shared" si="14"/>
        <v>0</v>
      </c>
      <c r="M54" s="29">
        <f t="shared" si="7"/>
        <v>0</v>
      </c>
      <c r="N54" s="29">
        <f t="shared" si="11"/>
        <v>0</v>
      </c>
    </row>
    <row r="55" spans="1:16" s="34" customFormat="1" ht="36" customHeight="1" x14ac:dyDescent="0.25">
      <c r="A55" s="33" t="s">
        <v>194</v>
      </c>
      <c r="B55" s="515" t="s">
        <v>338</v>
      </c>
      <c r="C55" s="516"/>
      <c r="D55" s="436"/>
      <c r="E55" s="437"/>
      <c r="F55" s="275">
        <f t="shared" si="12"/>
        <v>0</v>
      </c>
      <c r="G55" s="438"/>
      <c r="H55" s="28" t="b">
        <f t="shared" si="17"/>
        <v>1</v>
      </c>
      <c r="I55" s="28" t="b">
        <f t="shared" si="18"/>
        <v>0</v>
      </c>
      <c r="J55" s="28" t="b">
        <f t="shared" si="4"/>
        <v>0</v>
      </c>
      <c r="K55" s="29">
        <f t="shared" si="13"/>
        <v>0</v>
      </c>
      <c r="L55" s="29">
        <f t="shared" si="14"/>
        <v>0</v>
      </c>
      <c r="M55" s="29">
        <f t="shared" si="7"/>
        <v>0</v>
      </c>
      <c r="N55" s="29">
        <f t="shared" si="11"/>
        <v>0</v>
      </c>
    </row>
    <row r="56" spans="1:16" s="34" customFormat="1" ht="36" customHeight="1" x14ac:dyDescent="0.25">
      <c r="A56" s="33" t="s">
        <v>195</v>
      </c>
      <c r="B56" s="515" t="s">
        <v>339</v>
      </c>
      <c r="C56" s="516"/>
      <c r="D56" s="436"/>
      <c r="E56" s="437"/>
      <c r="F56" s="275">
        <f t="shared" si="12"/>
        <v>0</v>
      </c>
      <c r="G56" s="438"/>
      <c r="H56" s="28" t="b">
        <f t="shared" si="17"/>
        <v>1</v>
      </c>
      <c r="I56" s="28" t="b">
        <f t="shared" si="18"/>
        <v>0</v>
      </c>
      <c r="J56" s="28" t="b">
        <f t="shared" si="4"/>
        <v>0</v>
      </c>
      <c r="K56" s="29">
        <f t="shared" si="13"/>
        <v>0</v>
      </c>
      <c r="L56" s="29">
        <f t="shared" si="14"/>
        <v>0</v>
      </c>
      <c r="M56" s="29">
        <f t="shared" si="7"/>
        <v>0</v>
      </c>
      <c r="N56" s="29">
        <f t="shared" si="11"/>
        <v>0</v>
      </c>
    </row>
    <row r="57" spans="1:16" s="34" customFormat="1" ht="36" customHeight="1" x14ac:dyDescent="0.25">
      <c r="A57" s="33" t="s">
        <v>196</v>
      </c>
      <c r="B57" s="515" t="s">
        <v>341</v>
      </c>
      <c r="C57" s="516"/>
      <c r="D57" s="436"/>
      <c r="E57" s="437"/>
      <c r="F57" s="275">
        <f t="shared" si="12"/>
        <v>0</v>
      </c>
      <c r="G57" s="438"/>
      <c r="H57" s="28" t="b">
        <f t="shared" si="17"/>
        <v>1</v>
      </c>
      <c r="I57" s="28" t="b">
        <f t="shared" si="18"/>
        <v>0</v>
      </c>
      <c r="J57" s="28" t="b">
        <f t="shared" si="4"/>
        <v>0</v>
      </c>
      <c r="K57" s="29">
        <f t="shared" si="13"/>
        <v>0</v>
      </c>
      <c r="L57" s="29">
        <f t="shared" si="14"/>
        <v>0</v>
      </c>
      <c r="M57" s="29">
        <f t="shared" si="7"/>
        <v>0</v>
      </c>
      <c r="N57" s="29">
        <f t="shared" si="11"/>
        <v>0</v>
      </c>
    </row>
    <row r="58" spans="1:16" s="34" customFormat="1" ht="36" customHeight="1" x14ac:dyDescent="0.25">
      <c r="A58" s="33" t="s">
        <v>197</v>
      </c>
      <c r="B58" s="515" t="s">
        <v>340</v>
      </c>
      <c r="C58" s="516"/>
      <c r="D58" s="436"/>
      <c r="E58" s="437"/>
      <c r="F58" s="275">
        <f t="shared" si="12"/>
        <v>0</v>
      </c>
      <c r="G58" s="438"/>
      <c r="H58" s="28" t="b">
        <f t="shared" si="17"/>
        <v>1</v>
      </c>
      <c r="I58" s="28" t="b">
        <f t="shared" si="18"/>
        <v>0</v>
      </c>
      <c r="J58" s="28" t="b">
        <f t="shared" si="4"/>
        <v>0</v>
      </c>
      <c r="K58" s="29">
        <f t="shared" si="13"/>
        <v>0</v>
      </c>
      <c r="L58" s="29">
        <f t="shared" si="14"/>
        <v>0</v>
      </c>
      <c r="M58" s="29">
        <f t="shared" si="7"/>
        <v>0</v>
      </c>
      <c r="N58" s="29">
        <f t="shared" si="11"/>
        <v>0</v>
      </c>
    </row>
    <row r="59" spans="1:16" s="34" customFormat="1" ht="36" customHeight="1" x14ac:dyDescent="0.25">
      <c r="A59" s="33" t="s">
        <v>198</v>
      </c>
      <c r="B59" s="515" t="s">
        <v>346</v>
      </c>
      <c r="C59" s="516"/>
      <c r="D59" s="436"/>
      <c r="E59" s="437"/>
      <c r="F59" s="275">
        <f t="shared" si="12"/>
        <v>0</v>
      </c>
      <c r="G59" s="438"/>
      <c r="H59" s="28" t="b">
        <f t="shared" si="17"/>
        <v>1</v>
      </c>
      <c r="I59" s="28" t="b">
        <f t="shared" si="18"/>
        <v>0</v>
      </c>
      <c r="J59" s="28" t="b">
        <f t="shared" si="4"/>
        <v>0</v>
      </c>
      <c r="K59" s="29">
        <f t="shared" si="13"/>
        <v>0</v>
      </c>
      <c r="L59" s="29">
        <f t="shared" si="14"/>
        <v>0</v>
      </c>
      <c r="M59" s="29">
        <f t="shared" si="7"/>
        <v>0</v>
      </c>
      <c r="N59" s="29">
        <f t="shared" si="11"/>
        <v>0</v>
      </c>
    </row>
    <row r="60" spans="1:16" s="29" customFormat="1" ht="34.200000000000003" x14ac:dyDescent="0.25">
      <c r="A60" s="31">
        <v>5</v>
      </c>
      <c r="B60" s="52" t="s">
        <v>900</v>
      </c>
      <c r="C60" s="51"/>
      <c r="D60" s="273"/>
      <c r="E60" s="274"/>
      <c r="F60" s="275">
        <f t="shared" ref="F60" si="19">IF(ISBLANK(D60),IF(ISBLANK(E60),0,SUM(D60*E60)),SUM(D60*E60))</f>
        <v>0</v>
      </c>
      <c r="G60" s="276"/>
      <c r="H60" s="28" t="b">
        <f>IF(N60=0,FALSE,IF(G60&lt;1,IF(N60&gt;2,TRUE)))</f>
        <v>0</v>
      </c>
      <c r="I60" s="365" t="b">
        <f>IF(N60=3,IF(D60&gt;=SUM(D61:D62),TRUE,FALSE),IF(N60=4,IF(G60&gt;=SUM(G61:G62),TRUE,FALSE),IF(N60=7,IF(D60&gt;=SUM(D61:D62),IF(G60&gt;=SUM(G61:G62),TRUE,FALSE),TRUE))))</f>
        <v>0</v>
      </c>
      <c r="J60" s="28" t="b">
        <f t="shared" ref="J60" si="20">IF(H60=TRUE,IF(I60=TRUE,TRUE,FALSE))</f>
        <v>0</v>
      </c>
      <c r="K60" s="29">
        <f t="shared" ref="K60" si="21">IF(ISNUMBER(D60),1,0)</f>
        <v>0</v>
      </c>
      <c r="L60" s="29">
        <f t="shared" ref="L60" si="22">IF(ISNUMBER(E60),2,0)</f>
        <v>0</v>
      </c>
      <c r="M60" s="29">
        <f t="shared" ref="M60" si="23">IF(ISNUMBER(G60),4,0)</f>
        <v>0</v>
      </c>
      <c r="N60" s="29">
        <f t="shared" ref="N60" si="24">SUM(K60:M60)</f>
        <v>0</v>
      </c>
      <c r="O60" s="315">
        <f>SUM(D61:D73)+(SUM(D61:D73)*0.1)</f>
        <v>0</v>
      </c>
      <c r="P60" s="318">
        <f>SUM(G61:G73)+SUM(G61:G73)*0.1</f>
        <v>0</v>
      </c>
    </row>
    <row r="61" spans="1:16" ht="16.2" x14ac:dyDescent="0.35">
      <c r="B61" s="16" t="s">
        <v>927</v>
      </c>
      <c r="I61" s="26"/>
    </row>
    <row r="62" spans="1:16" x14ac:dyDescent="0.3">
      <c r="B62" s="16" t="s">
        <v>928</v>
      </c>
    </row>
    <row r="63" spans="1:16" s="62" customFormat="1" x14ac:dyDescent="0.3">
      <c r="B63" s="62" t="s">
        <v>932</v>
      </c>
    </row>
    <row r="64" spans="1:16" s="29" customFormat="1" ht="34.200000000000003" x14ac:dyDescent="0.25">
      <c r="A64" s="31">
        <v>5</v>
      </c>
      <c r="B64" s="52" t="s">
        <v>929</v>
      </c>
      <c r="C64" s="51"/>
      <c r="D64" s="273"/>
      <c r="E64" s="274"/>
      <c r="F64" s="275">
        <f t="shared" ref="F64" si="25">IF(ISBLANK(D64),IF(ISBLANK(E64),0,SUM(D64*E64)),SUM(D64*E64))</f>
        <v>0</v>
      </c>
      <c r="G64" s="276"/>
      <c r="H64" s="28" t="b">
        <f>IF(N64=0,FALSE,IF(G64&lt;1,IF(N64&gt;2,TRUE)))</f>
        <v>0</v>
      </c>
      <c r="I64" s="365" t="b">
        <f>IF(N64=3,IF(D64&gt;=SUM(D69:D70),TRUE,FALSE),IF(N64=4,IF(G64&gt;=SUM(G69:G70),TRUE,FALSE),IF(N64=7,IF(D64&gt;=SUM(D69:D70),IF(G64&gt;=SUM(G69:G70),TRUE,FALSE),TRUE))))</f>
        <v>0</v>
      </c>
      <c r="J64" s="28" t="b">
        <f t="shared" ref="J64" si="26">IF(H64=TRUE,IF(I64=TRUE,TRUE,FALSE))</f>
        <v>0</v>
      </c>
      <c r="K64" s="29">
        <f t="shared" ref="K64" si="27">IF(ISNUMBER(D64),1,0)</f>
        <v>0</v>
      </c>
      <c r="L64" s="29">
        <f t="shared" ref="L64" si="28">IF(ISNUMBER(E64),2,0)</f>
        <v>0</v>
      </c>
      <c r="M64" s="29">
        <f t="shared" ref="M64" si="29">IF(ISNUMBER(G64),4,0)</f>
        <v>0</v>
      </c>
      <c r="N64" s="29">
        <f t="shared" ref="N64" si="30">SUM(K64:M64)</f>
        <v>0</v>
      </c>
      <c r="O64" s="315">
        <f>SUM(D69:D78)+(SUM(D69:D78)*0.1)</f>
        <v>0</v>
      </c>
      <c r="P64" s="318">
        <f>SUM(G69:G78)+SUM(G69:G78)*0.1</f>
        <v>0</v>
      </c>
    </row>
    <row r="65" spans="2:2" s="62" customFormat="1" x14ac:dyDescent="0.3">
      <c r="B65" s="62" t="s">
        <v>930</v>
      </c>
    </row>
    <row r="66" spans="2:2" s="62" customFormat="1" x14ac:dyDescent="0.3">
      <c r="B66" s="62" t="s">
        <v>933</v>
      </c>
    </row>
    <row r="67" spans="2:2" s="62" customFormat="1" x14ac:dyDescent="0.3">
      <c r="B67" s="62" t="s">
        <v>931</v>
      </c>
    </row>
    <row r="68" spans="2:2" s="62" customFormat="1" x14ac:dyDescent="0.3">
      <c r="B68" s="62" t="s">
        <v>934</v>
      </c>
    </row>
  </sheetData>
  <sheetProtection selectLockedCells="1"/>
  <customSheetViews>
    <customSheetView guid="{0B166DB1-882B-4059-AFBD-46B33902D269}" scale="90" fitToPage="1" hiddenColumns="1" topLeftCell="B1">
      <selection activeCell="Q2" sqref="Q2"/>
      <colBreaks count="1" manualBreakCount="1">
        <brk id="8" max="1048575" man="1"/>
      </colBreaks>
      <pageMargins left="0.7" right="0.7" top="0.75" bottom="0.86" header="0.3" footer="0.3"/>
      <pageSetup scale="62" fitToHeight="3" orientation="landscape" r:id="rId1"/>
    </customSheetView>
    <customSheetView guid="{D1D0C3C0-E294-4264-83AD-0AF2AEFBDDD1}" scale="90" fitToPage="1" hiddenColumns="1" topLeftCell="B1">
      <selection activeCell="Q2" sqref="Q2"/>
      <colBreaks count="1" manualBreakCount="1">
        <brk id="8" max="1048575" man="1"/>
      </colBreaks>
      <pageMargins left="0.7" right="0.7" top="0.75" bottom="0.86" header="0.3" footer="0.3"/>
      <pageSetup scale="62" fitToHeight="3" orientation="landscape" r:id="rId2"/>
    </customSheetView>
  </customSheetViews>
  <mergeCells count="58">
    <mergeCell ref="B22:C22"/>
    <mergeCell ref="J6:J7"/>
    <mergeCell ref="B2:H3"/>
    <mergeCell ref="B10:C10"/>
    <mergeCell ref="B11:C11"/>
    <mergeCell ref="B7:C7"/>
    <mergeCell ref="B6:C6"/>
    <mergeCell ref="D6:D7"/>
    <mergeCell ref="E6:E7"/>
    <mergeCell ref="G6:G7"/>
    <mergeCell ref="B5:C5"/>
    <mergeCell ref="H6:H7"/>
    <mergeCell ref="D5:G5"/>
    <mergeCell ref="F6:F7"/>
    <mergeCell ref="I6:I7"/>
    <mergeCell ref="H5:I5"/>
    <mergeCell ref="B55:C55"/>
    <mergeCell ref="B56:C56"/>
    <mergeCell ref="B58:C58"/>
    <mergeCell ref="B59:C59"/>
    <mergeCell ref="B57:C57"/>
    <mergeCell ref="B52:C52"/>
    <mergeCell ref="B53:C53"/>
    <mergeCell ref="B54:C54"/>
    <mergeCell ref="B50:C50"/>
    <mergeCell ref="B49:C49"/>
    <mergeCell ref="B37:C37"/>
    <mergeCell ref="B38:C38"/>
    <mergeCell ref="B40:C40"/>
    <mergeCell ref="B41:C41"/>
    <mergeCell ref="B42:C42"/>
    <mergeCell ref="B47:C47"/>
    <mergeCell ref="B48:C48"/>
    <mergeCell ref="B45:C45"/>
    <mergeCell ref="B44:C44"/>
    <mergeCell ref="B43:C43"/>
    <mergeCell ref="B36:C36"/>
    <mergeCell ref="B31:C31"/>
    <mergeCell ref="B32:C32"/>
    <mergeCell ref="B33:C33"/>
    <mergeCell ref="B35:C35"/>
    <mergeCell ref="B34:C34"/>
    <mergeCell ref="B30:C30"/>
    <mergeCell ref="B13:C13"/>
    <mergeCell ref="B14:C14"/>
    <mergeCell ref="B24:C24"/>
    <mergeCell ref="B26:C26"/>
    <mergeCell ref="B27:C27"/>
    <mergeCell ref="B28:C28"/>
    <mergeCell ref="B29:C29"/>
    <mergeCell ref="B15:C15"/>
    <mergeCell ref="B16:C16"/>
    <mergeCell ref="B23:C23"/>
    <mergeCell ref="B17:C17"/>
    <mergeCell ref="B18:C18"/>
    <mergeCell ref="B19:C19"/>
    <mergeCell ref="B20:C20"/>
    <mergeCell ref="B21:C21"/>
  </mergeCells>
  <conditionalFormatting sqref="H8:I60">
    <cfRule type="cellIs" dxfId="82" priority="68" operator="equal">
      <formula>TRUE</formula>
    </cfRule>
    <cfRule type="cellIs" dxfId="81" priority="69" stopIfTrue="1" operator="equal">
      <formula>FALSE</formula>
    </cfRule>
  </conditionalFormatting>
  <conditionalFormatting sqref="D10:E11 G10:G11 D13:E38 G13:G38 G40:G50 D52:E60 G52:G60 D40:E50">
    <cfRule type="cellIs" dxfId="80" priority="65" operator="equal">
      <formula>".True."</formula>
    </cfRule>
  </conditionalFormatting>
  <conditionalFormatting sqref="J8">
    <cfRule type="cellIs" dxfId="79" priority="15" operator="equal">
      <formula>TRUE</formula>
    </cfRule>
    <cfRule type="cellIs" dxfId="78" priority="16" stopIfTrue="1" operator="equal">
      <formula>FALSE</formula>
    </cfRule>
  </conditionalFormatting>
  <conditionalFormatting sqref="J9:J60">
    <cfRule type="cellIs" dxfId="77" priority="13" operator="equal">
      <formula>TRUE</formula>
    </cfRule>
    <cfRule type="cellIs" dxfId="76" priority="14" stopIfTrue="1" operator="equal">
      <formula>FALSE</formula>
    </cfRule>
  </conditionalFormatting>
  <conditionalFormatting sqref="P38">
    <cfRule type="cellIs" dxfId="75" priority="9" operator="equal">
      <formula>TRUE</formula>
    </cfRule>
    <cfRule type="cellIs" dxfId="74" priority="10" stopIfTrue="1" operator="equal">
      <formula>FALSE</formula>
    </cfRule>
  </conditionalFormatting>
  <conditionalFormatting sqref="P50">
    <cfRule type="cellIs" dxfId="73" priority="7" operator="equal">
      <formula>TRUE</formula>
    </cfRule>
    <cfRule type="cellIs" dxfId="72" priority="8" stopIfTrue="1" operator="equal">
      <formula>FALSE</formula>
    </cfRule>
  </conditionalFormatting>
  <conditionalFormatting sqref="P11">
    <cfRule type="cellIs" dxfId="71" priority="5" operator="equal">
      <formula>TRUE</formula>
    </cfRule>
    <cfRule type="cellIs" dxfId="70" priority="6" stopIfTrue="1" operator="equal">
      <formula>FALSE</formula>
    </cfRule>
  </conditionalFormatting>
  <conditionalFormatting sqref="P8">
    <cfRule type="cellIs" dxfId="69" priority="3" operator="equal">
      <formula>TRUE</formula>
    </cfRule>
    <cfRule type="cellIs" dxfId="68" priority="4" stopIfTrue="1" operator="equal">
      <formula>FALSE</formula>
    </cfRule>
  </conditionalFormatting>
  <conditionalFormatting sqref="P40">
    <cfRule type="cellIs" dxfId="67" priority="1" operator="equal">
      <formula>TRUE</formula>
    </cfRule>
    <cfRule type="cellIs" dxfId="66" priority="2" stopIfTrue="1" operator="equal">
      <formula>FALSE</formula>
    </cfRule>
  </conditionalFormatting>
  <dataValidations count="7">
    <dataValidation type="whole" allowBlank="1" showInputMessage="1" showErrorMessage="1" error="Enter the number of hours as a whole number. " sqref="D40:D50 D10:D11 D13:D38 D52:D60" xr:uid="{00000000-0002-0000-0400-000000000000}">
      <formula1>-9999</formula1>
      <formula2>9999999</formula2>
    </dataValidation>
    <dataValidation type="whole" allowBlank="1" showInputMessage="1" showErrorMessage="1" error="Must be a total dollar amount. " sqref="E10:E11 E13:E38 E52:E60 E40:E50" xr:uid="{00000000-0002-0000-0400-000001000000}">
      <formula1>-9999</formula1>
      <formula2>999999999999</formula2>
    </dataValidation>
    <dataValidation type="decimal" allowBlank="1" showInputMessage="1" showErrorMessage="1" error="Must be a percentage from zero to 100. " sqref="G40:G50 G10:G11 G52:G60 G13:G17 G19:G38" xr:uid="{00000000-0002-0000-0400-000002000000}">
      <formula1>0</formula1>
      <formula2>100</formula2>
    </dataValidation>
    <dataValidation type="whole" allowBlank="1" showInputMessage="1" showErrorMessage="1" error="Must be a whole number (round up or down)." sqref="D8:D9 D12 D39 D51" xr:uid="{00000000-0002-0000-0400-000003000000}">
      <formula1>0</formula1>
      <formula2>9999999999</formula2>
    </dataValidation>
    <dataValidation type="whole" allowBlank="1" showInputMessage="1" showErrorMessage="1" error="Must be a whole dollar amount. " sqref="E39:F39 E51:F51 F8:F38 E8:E9 E12 F40:F50 F52:F60" xr:uid="{00000000-0002-0000-0400-000004000000}">
      <formula1>0</formula1>
      <formula2>999999999999</formula2>
    </dataValidation>
    <dataValidation type="decimal" allowBlank="1" showInputMessage="1" showErrorMessage="1" error="Must be a percentage between zero and 100." sqref="G8:G9 G12 G39 G51" xr:uid="{00000000-0002-0000-0400-000005000000}">
      <formula1>0</formula1>
      <formula2>100</formula2>
    </dataValidation>
    <dataValidation type="decimal" allowBlank="1" showInputMessage="1" showErrorMessage="1" error="Must be a percentage from zero to 100. " sqref="G18" xr:uid="{00000000-0002-0000-0400-000006000000}">
      <formula1>0</formula1>
      <formula2>1</formula2>
    </dataValidation>
  </dataValidations>
  <pageMargins left="0.7" right="0.7" top="0.75" bottom="0.86" header="0.3" footer="0.3"/>
  <pageSetup scale="62" fitToHeight="3" orientation="landscape" r:id="rId3"/>
  <colBreaks count="1" manualBreakCount="1">
    <brk id="8" max="1048575" man="1"/>
  </colBreaks>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05"/>
  <sheetViews>
    <sheetView topLeftCell="B1" zoomScale="80" zoomScaleNormal="80" workbookViewId="0">
      <pane ySplit="6" topLeftCell="A97" activePane="bottomLeft" state="frozen"/>
      <selection activeCell="B1" sqref="B1"/>
      <selection pane="bottomLeft" activeCell="J10" sqref="J10"/>
    </sheetView>
  </sheetViews>
  <sheetFormatPr defaultColWidth="39.6640625" defaultRowHeight="14.4" x14ac:dyDescent="0.3"/>
  <cols>
    <col min="1" max="1" width="16.5546875" style="55" hidden="1" customWidth="1"/>
    <col min="2" max="2" width="32.6640625" style="55" customWidth="1"/>
    <col min="3" max="8" width="28.6640625" style="55" customWidth="1"/>
    <col min="9" max="9" width="16" style="55" customWidth="1"/>
    <col min="10" max="16384" width="39.6640625" style="55"/>
  </cols>
  <sheetData>
    <row r="1" spans="1:9" ht="31.2" x14ac:dyDescent="0.6">
      <c r="B1" s="439" t="s">
        <v>913</v>
      </c>
    </row>
    <row r="2" spans="1:9" ht="30.6" x14ac:dyDescent="0.55000000000000004">
      <c r="B2" s="235" t="s">
        <v>587</v>
      </c>
      <c r="C2" s="236"/>
      <c r="D2" s="236"/>
      <c r="E2" s="236"/>
      <c r="F2" s="236"/>
      <c r="G2" s="236"/>
      <c r="H2" s="236"/>
      <c r="I2" s="249"/>
    </row>
    <row r="3" spans="1:9" s="49" customFormat="1" ht="23.4" x14ac:dyDescent="0.45">
      <c r="B3" s="237" t="s">
        <v>588</v>
      </c>
      <c r="C3" s="238"/>
      <c r="D3" s="238"/>
      <c r="E3" s="238"/>
      <c r="F3" s="239"/>
      <c r="G3" s="239"/>
      <c r="H3" s="239"/>
      <c r="I3" s="250"/>
    </row>
    <row r="4" spans="1:9" s="49" customFormat="1" ht="23.4" x14ac:dyDescent="0.3">
      <c r="B4" s="240" t="s">
        <v>589</v>
      </c>
      <c r="C4" s="241"/>
      <c r="D4" s="241"/>
      <c r="E4" s="242"/>
      <c r="F4" s="243"/>
      <c r="G4" s="244"/>
      <c r="H4" s="245"/>
      <c r="I4" s="250"/>
    </row>
    <row r="5" spans="1:9" ht="39.75" customHeight="1" x14ac:dyDescent="0.45">
      <c r="B5" s="246" t="s">
        <v>147</v>
      </c>
      <c r="C5" s="241"/>
      <c r="D5" s="241"/>
      <c r="E5" s="242"/>
      <c r="F5" s="243"/>
      <c r="G5" s="244"/>
      <c r="H5" s="247"/>
      <c r="I5" s="251"/>
    </row>
    <row r="6" spans="1:9" ht="99.75" customHeight="1" x14ac:dyDescent="0.3">
      <c r="B6" s="544" t="s">
        <v>798</v>
      </c>
      <c r="C6" s="545"/>
      <c r="D6" s="545"/>
      <c r="E6" s="545"/>
      <c r="F6" s="545"/>
      <c r="G6" s="545"/>
      <c r="H6" s="545"/>
      <c r="I6" s="546"/>
    </row>
    <row r="7" spans="1:9" ht="96" customHeight="1" x14ac:dyDescent="0.3">
      <c r="B7" s="229" t="s">
        <v>591</v>
      </c>
      <c r="C7" s="308" t="s">
        <v>200</v>
      </c>
      <c r="D7" s="230" t="s">
        <v>201</v>
      </c>
      <c r="E7" s="230" t="s">
        <v>142</v>
      </c>
      <c r="F7" s="230" t="s">
        <v>143</v>
      </c>
      <c r="G7" s="230" t="s">
        <v>144</v>
      </c>
      <c r="H7" s="248"/>
      <c r="I7" s="50" t="s">
        <v>590</v>
      </c>
    </row>
    <row r="8" spans="1:9" ht="42" customHeight="1" x14ac:dyDescent="0.35">
      <c r="A8" s="55" t="s">
        <v>213</v>
      </c>
      <c r="B8" s="542" t="s">
        <v>667</v>
      </c>
      <c r="C8" s="543"/>
      <c r="D8" s="543"/>
      <c r="E8" s="543"/>
      <c r="F8" s="543"/>
      <c r="G8" s="543"/>
      <c r="H8" s="232"/>
      <c r="I8" s="231" t="b">
        <v>1</v>
      </c>
    </row>
    <row r="9" spans="1:9" ht="16.8" x14ac:dyDescent="0.35">
      <c r="A9" s="55" t="s">
        <v>214</v>
      </c>
      <c r="B9" s="39" t="s">
        <v>206</v>
      </c>
      <c r="C9" s="85"/>
      <c r="D9" s="86"/>
      <c r="E9" s="85"/>
      <c r="F9" s="85"/>
      <c r="G9" s="85"/>
      <c r="H9" s="228"/>
      <c r="I9" s="88" t="b">
        <f t="shared" ref="I9:I13" si="0">IF(C9&gt;0,IF(D9=0,FALSE,TRUE),IF(D9&gt;0,FALSE,TRUE))</f>
        <v>1</v>
      </c>
    </row>
    <row r="10" spans="1:9" ht="16.8" x14ac:dyDescent="0.35">
      <c r="A10" s="55" t="s">
        <v>215</v>
      </c>
      <c r="B10" s="39" t="s">
        <v>207</v>
      </c>
      <c r="C10" s="85"/>
      <c r="D10" s="86"/>
      <c r="E10" s="85"/>
      <c r="F10" s="85"/>
      <c r="G10" s="85"/>
      <c r="H10" s="228"/>
      <c r="I10" s="88" t="b">
        <f t="shared" si="0"/>
        <v>1</v>
      </c>
    </row>
    <row r="11" spans="1:9" ht="16.8" x14ac:dyDescent="0.35">
      <c r="A11" s="55" t="s">
        <v>216</v>
      </c>
      <c r="B11" s="39" t="s">
        <v>208</v>
      </c>
      <c r="C11" s="85"/>
      <c r="D11" s="86"/>
      <c r="E11" s="85"/>
      <c r="F11" s="85"/>
      <c r="G11" s="85"/>
      <c r="H11" s="228"/>
      <c r="I11" s="88" t="b">
        <f t="shared" si="0"/>
        <v>1</v>
      </c>
    </row>
    <row r="12" spans="1:9" ht="16.8" x14ac:dyDescent="0.35">
      <c r="A12" s="55" t="s">
        <v>217</v>
      </c>
      <c r="B12" s="39" t="s">
        <v>209</v>
      </c>
      <c r="C12" s="85"/>
      <c r="D12" s="86"/>
      <c r="E12" s="85"/>
      <c r="F12" s="85"/>
      <c r="G12" s="85"/>
      <c r="H12" s="228"/>
      <c r="I12" s="88" t="b">
        <f t="shared" si="0"/>
        <v>1</v>
      </c>
    </row>
    <row r="13" spans="1:9" ht="16.8" x14ac:dyDescent="0.35">
      <c r="A13" s="55" t="s">
        <v>218</v>
      </c>
      <c r="B13" s="39" t="s">
        <v>210</v>
      </c>
      <c r="C13" s="85"/>
      <c r="D13" s="86"/>
      <c r="E13" s="85"/>
      <c r="F13" s="85"/>
      <c r="G13" s="85"/>
      <c r="H13" s="228"/>
      <c r="I13" s="88" t="b">
        <f t="shared" si="0"/>
        <v>1</v>
      </c>
    </row>
    <row r="14" spans="1:9" ht="42" customHeight="1" x14ac:dyDescent="0.35">
      <c r="A14" s="55" t="s">
        <v>219</v>
      </c>
      <c r="B14" s="542" t="s">
        <v>666</v>
      </c>
      <c r="C14" s="543"/>
      <c r="D14" s="543"/>
      <c r="E14" s="543"/>
      <c r="F14" s="543"/>
      <c r="G14" s="543"/>
      <c r="H14" s="232"/>
      <c r="I14" s="231" t="b">
        <v>1</v>
      </c>
    </row>
    <row r="15" spans="1:9" ht="16.8" x14ac:dyDescent="0.35">
      <c r="A15" s="55" t="s">
        <v>220</v>
      </c>
      <c r="B15" s="39" t="s">
        <v>206</v>
      </c>
      <c r="C15" s="85"/>
      <c r="D15" s="86"/>
      <c r="E15" s="85"/>
      <c r="F15" s="85"/>
      <c r="G15" s="85"/>
      <c r="H15" s="228"/>
      <c r="I15" s="88" t="b">
        <f t="shared" ref="I15:I19" si="1">IF(C15&gt;0,IF(D15=0,FALSE,TRUE),IF(D15&gt;0,FALSE,TRUE))</f>
        <v>1</v>
      </c>
    </row>
    <row r="16" spans="1:9" ht="16.8" x14ac:dyDescent="0.35">
      <c r="A16" s="55" t="s">
        <v>221</v>
      </c>
      <c r="B16" s="39" t="s">
        <v>207</v>
      </c>
      <c r="C16" s="85"/>
      <c r="D16" s="86"/>
      <c r="E16" s="85"/>
      <c r="F16" s="85"/>
      <c r="G16" s="85"/>
      <c r="H16" s="228"/>
      <c r="I16" s="88" t="b">
        <f t="shared" si="1"/>
        <v>1</v>
      </c>
    </row>
    <row r="17" spans="1:9" ht="16.8" x14ac:dyDescent="0.35">
      <c r="A17" s="55" t="s">
        <v>222</v>
      </c>
      <c r="B17" s="39" t="s">
        <v>208</v>
      </c>
      <c r="C17" s="85"/>
      <c r="D17" s="86"/>
      <c r="E17" s="85"/>
      <c r="F17" s="85"/>
      <c r="G17" s="85"/>
      <c r="H17" s="228"/>
      <c r="I17" s="88" t="b">
        <f t="shared" si="1"/>
        <v>1</v>
      </c>
    </row>
    <row r="18" spans="1:9" ht="16.8" x14ac:dyDescent="0.35">
      <c r="A18" s="55" t="s">
        <v>223</v>
      </c>
      <c r="B18" s="39" t="s">
        <v>209</v>
      </c>
      <c r="C18" s="85"/>
      <c r="D18" s="86"/>
      <c r="E18" s="85"/>
      <c r="F18" s="85"/>
      <c r="G18" s="85"/>
      <c r="H18" s="228"/>
      <c r="I18" s="88" t="b">
        <f t="shared" si="1"/>
        <v>1</v>
      </c>
    </row>
    <row r="19" spans="1:9" ht="16.8" x14ac:dyDescent="0.35">
      <c r="A19" s="55" t="s">
        <v>224</v>
      </c>
      <c r="B19" s="39" t="s">
        <v>210</v>
      </c>
      <c r="C19" s="85"/>
      <c r="D19" s="86"/>
      <c r="E19" s="85"/>
      <c r="F19" s="85"/>
      <c r="G19" s="85"/>
      <c r="H19" s="228"/>
      <c r="I19" s="88" t="b">
        <f t="shared" si="1"/>
        <v>1</v>
      </c>
    </row>
    <row r="20" spans="1:9" ht="42" customHeight="1" x14ac:dyDescent="0.35">
      <c r="A20" s="55" t="s">
        <v>225</v>
      </c>
      <c r="B20" s="542" t="s">
        <v>664</v>
      </c>
      <c r="C20" s="543"/>
      <c r="D20" s="543"/>
      <c r="E20" s="543"/>
      <c r="F20" s="543"/>
      <c r="G20" s="543"/>
      <c r="H20" s="232"/>
      <c r="I20" s="231" t="b">
        <v>1</v>
      </c>
    </row>
    <row r="21" spans="1:9" ht="16.8" x14ac:dyDescent="0.35">
      <c r="A21" s="55" t="s">
        <v>226</v>
      </c>
      <c r="B21" s="39" t="s">
        <v>206</v>
      </c>
      <c r="C21" s="85"/>
      <c r="D21" s="86"/>
      <c r="E21" s="85"/>
      <c r="F21" s="85"/>
      <c r="G21" s="85"/>
      <c r="H21" s="228"/>
      <c r="I21" s="88" t="b">
        <f t="shared" ref="I21:I25" si="2">IF(C21&gt;0,IF(D21=0,FALSE,TRUE),IF(D21&gt;0,FALSE,TRUE))</f>
        <v>1</v>
      </c>
    </row>
    <row r="22" spans="1:9" ht="16.8" x14ac:dyDescent="0.35">
      <c r="A22" s="55" t="s">
        <v>227</v>
      </c>
      <c r="B22" s="39" t="s">
        <v>207</v>
      </c>
      <c r="C22" s="85"/>
      <c r="D22" s="86"/>
      <c r="E22" s="85"/>
      <c r="F22" s="85"/>
      <c r="G22" s="85"/>
      <c r="H22" s="228"/>
      <c r="I22" s="88" t="b">
        <f t="shared" si="2"/>
        <v>1</v>
      </c>
    </row>
    <row r="23" spans="1:9" ht="16.8" x14ac:dyDescent="0.35">
      <c r="A23" s="55" t="s">
        <v>228</v>
      </c>
      <c r="B23" s="39" t="s">
        <v>208</v>
      </c>
      <c r="C23" s="85"/>
      <c r="D23" s="86"/>
      <c r="E23" s="85"/>
      <c r="F23" s="85"/>
      <c r="G23" s="85"/>
      <c r="H23" s="228"/>
      <c r="I23" s="88" t="b">
        <f t="shared" si="2"/>
        <v>1</v>
      </c>
    </row>
    <row r="24" spans="1:9" ht="16.8" x14ac:dyDescent="0.35">
      <c r="A24" s="55" t="s">
        <v>229</v>
      </c>
      <c r="B24" s="39" t="s">
        <v>209</v>
      </c>
      <c r="C24" s="85"/>
      <c r="D24" s="86"/>
      <c r="E24" s="85"/>
      <c r="F24" s="85"/>
      <c r="G24" s="85"/>
      <c r="H24" s="228"/>
      <c r="I24" s="88" t="b">
        <f t="shared" si="2"/>
        <v>1</v>
      </c>
    </row>
    <row r="25" spans="1:9" ht="16.8" x14ac:dyDescent="0.35">
      <c r="A25" s="55" t="s">
        <v>230</v>
      </c>
      <c r="B25" s="39" t="s">
        <v>210</v>
      </c>
      <c r="C25" s="85"/>
      <c r="D25" s="86"/>
      <c r="E25" s="85"/>
      <c r="F25" s="85"/>
      <c r="G25" s="85"/>
      <c r="H25" s="228"/>
      <c r="I25" s="88" t="b">
        <f t="shared" si="2"/>
        <v>1</v>
      </c>
    </row>
    <row r="26" spans="1:9" ht="42" customHeight="1" x14ac:dyDescent="0.5">
      <c r="A26" s="55" t="s">
        <v>231</v>
      </c>
      <c r="B26" s="542" t="s">
        <v>665</v>
      </c>
      <c r="C26" s="543"/>
      <c r="D26" s="543"/>
      <c r="E26" s="543"/>
      <c r="F26" s="543"/>
      <c r="G26" s="543"/>
      <c r="H26" s="233"/>
      <c r="I26" s="231" t="b">
        <v>1</v>
      </c>
    </row>
    <row r="27" spans="1:9" ht="16.8" x14ac:dyDescent="0.35">
      <c r="A27" s="55" t="s">
        <v>232</v>
      </c>
      <c r="B27" s="39" t="s">
        <v>206</v>
      </c>
      <c r="C27" s="85"/>
      <c r="D27" s="86"/>
      <c r="E27" s="85"/>
      <c r="F27" s="85"/>
      <c r="G27" s="85"/>
      <c r="H27" s="228"/>
      <c r="I27" s="88" t="b">
        <f t="shared" ref="I27:I30" si="3">IF(C27&gt;0,IF(D27=0,FALSE,TRUE),IF(D27&gt;0,FALSE,TRUE))</f>
        <v>1</v>
      </c>
    </row>
    <row r="28" spans="1:9" ht="16.8" x14ac:dyDescent="0.35">
      <c r="A28" s="55" t="s">
        <v>233</v>
      </c>
      <c r="B28" s="39" t="s">
        <v>207</v>
      </c>
      <c r="C28" s="85"/>
      <c r="D28" s="86"/>
      <c r="E28" s="85"/>
      <c r="F28" s="85"/>
      <c r="G28" s="85"/>
      <c r="H28" s="228"/>
      <c r="I28" s="88" t="b">
        <f t="shared" si="3"/>
        <v>1</v>
      </c>
    </row>
    <row r="29" spans="1:9" ht="16.8" x14ac:dyDescent="0.35">
      <c r="A29" s="55" t="s">
        <v>234</v>
      </c>
      <c r="B29" s="39" t="s">
        <v>208</v>
      </c>
      <c r="C29" s="85"/>
      <c r="D29" s="86"/>
      <c r="E29" s="85"/>
      <c r="F29" s="85"/>
      <c r="G29" s="85"/>
      <c r="H29" s="228"/>
      <c r="I29" s="88" t="b">
        <f t="shared" si="3"/>
        <v>1</v>
      </c>
    </row>
    <row r="30" spans="1:9" ht="16.8" x14ac:dyDescent="0.35">
      <c r="A30" s="55" t="s">
        <v>235</v>
      </c>
      <c r="B30" s="39" t="s">
        <v>209</v>
      </c>
      <c r="C30" s="85"/>
      <c r="D30" s="86"/>
      <c r="E30" s="85"/>
      <c r="F30" s="85"/>
      <c r="G30" s="85"/>
      <c r="H30" s="228"/>
      <c r="I30" s="88" t="b">
        <f t="shared" si="3"/>
        <v>1</v>
      </c>
    </row>
    <row r="31" spans="1:9" ht="16.8" x14ac:dyDescent="0.35">
      <c r="A31" s="55" t="s">
        <v>236</v>
      </c>
      <c r="B31" s="39" t="s">
        <v>210</v>
      </c>
      <c r="C31" s="85"/>
      <c r="D31" s="86"/>
      <c r="E31" s="85"/>
      <c r="F31" s="85"/>
      <c r="G31" s="85"/>
      <c r="H31" s="228"/>
      <c r="I31" s="88" t="b">
        <f>IF(C31&gt;0,IF(D31=0,FALSE,TRUE),IF(D31&gt;0,FALSE,TRUE))</f>
        <v>1</v>
      </c>
    </row>
    <row r="32" spans="1:9" ht="42.75" customHeight="1" x14ac:dyDescent="0.35">
      <c r="A32" s="55" t="s">
        <v>704</v>
      </c>
      <c r="B32" s="540" t="s">
        <v>713</v>
      </c>
      <c r="C32" s="549"/>
      <c r="D32" s="549"/>
      <c r="E32" s="549"/>
      <c r="F32" s="549"/>
      <c r="G32" s="549"/>
      <c r="H32" s="300"/>
      <c r="I32" s="301" t="b">
        <v>1</v>
      </c>
    </row>
    <row r="33" spans="1:9" ht="16.8" x14ac:dyDescent="0.35">
      <c r="A33" s="55" t="s">
        <v>705</v>
      </c>
      <c r="B33" s="303" t="s">
        <v>206</v>
      </c>
      <c r="C33" s="304">
        <f>C9+C15+C21+C27</f>
        <v>0</v>
      </c>
      <c r="D33" s="305">
        <f>D9+D15+D21+D27</f>
        <v>0</v>
      </c>
      <c r="E33" s="304">
        <f t="shared" ref="E33:G33" si="4">E9+E15+E21+E27</f>
        <v>0</v>
      </c>
      <c r="F33" s="304">
        <f t="shared" si="4"/>
        <v>0</v>
      </c>
      <c r="G33" s="304">
        <f t="shared" si="4"/>
        <v>0</v>
      </c>
      <c r="H33" s="300"/>
      <c r="I33" s="87" t="b">
        <v>1</v>
      </c>
    </row>
    <row r="34" spans="1:9" ht="16.8" x14ac:dyDescent="0.35">
      <c r="A34" s="55" t="s">
        <v>706</v>
      </c>
      <c r="B34" s="303" t="s">
        <v>207</v>
      </c>
      <c r="C34" s="304">
        <f t="shared" ref="C34:G34" si="5">C10+C16+C22+C28</f>
        <v>0</v>
      </c>
      <c r="D34" s="305">
        <f t="shared" si="5"/>
        <v>0</v>
      </c>
      <c r="E34" s="304">
        <f t="shared" si="5"/>
        <v>0</v>
      </c>
      <c r="F34" s="304">
        <f t="shared" si="5"/>
        <v>0</v>
      </c>
      <c r="G34" s="304">
        <f t="shared" si="5"/>
        <v>0</v>
      </c>
      <c r="H34" s="300"/>
      <c r="I34" s="87" t="b">
        <v>1</v>
      </c>
    </row>
    <row r="35" spans="1:9" ht="16.8" x14ac:dyDescent="0.35">
      <c r="A35" s="55" t="s">
        <v>707</v>
      </c>
      <c r="B35" s="303" t="s">
        <v>208</v>
      </c>
      <c r="C35" s="304">
        <f t="shared" ref="C35:G35" si="6">C11+C17+C23+C29</f>
        <v>0</v>
      </c>
      <c r="D35" s="305">
        <f t="shared" si="6"/>
        <v>0</v>
      </c>
      <c r="E35" s="304">
        <f t="shared" si="6"/>
        <v>0</v>
      </c>
      <c r="F35" s="304">
        <f t="shared" si="6"/>
        <v>0</v>
      </c>
      <c r="G35" s="304">
        <f t="shared" si="6"/>
        <v>0</v>
      </c>
      <c r="H35" s="300"/>
      <c r="I35" s="87" t="b">
        <v>1</v>
      </c>
    </row>
    <row r="36" spans="1:9" ht="16.8" x14ac:dyDescent="0.35">
      <c r="A36" s="55" t="s">
        <v>708</v>
      </c>
      <c r="B36" s="303" t="s">
        <v>209</v>
      </c>
      <c r="C36" s="304">
        <f t="shared" ref="C36:G36" si="7">C12+C18+C24+C30</f>
        <v>0</v>
      </c>
      <c r="D36" s="305">
        <f t="shared" si="7"/>
        <v>0</v>
      </c>
      <c r="E36" s="304">
        <f t="shared" si="7"/>
        <v>0</v>
      </c>
      <c r="F36" s="304">
        <f t="shared" si="7"/>
        <v>0</v>
      </c>
      <c r="G36" s="304">
        <f t="shared" si="7"/>
        <v>0</v>
      </c>
      <c r="H36" s="300"/>
      <c r="I36" s="87" t="b">
        <v>1</v>
      </c>
    </row>
    <row r="37" spans="1:9" ht="16.8" x14ac:dyDescent="0.35">
      <c r="A37" s="55" t="s">
        <v>709</v>
      </c>
      <c r="B37" s="303" t="s">
        <v>210</v>
      </c>
      <c r="C37" s="304">
        <f t="shared" ref="C37:G37" si="8">C13+C19+C25+C31</f>
        <v>0</v>
      </c>
      <c r="D37" s="305">
        <f t="shared" si="8"/>
        <v>0</v>
      </c>
      <c r="E37" s="304">
        <f t="shared" si="8"/>
        <v>0</v>
      </c>
      <c r="F37" s="304">
        <f t="shared" si="8"/>
        <v>0</v>
      </c>
      <c r="G37" s="304">
        <f t="shared" si="8"/>
        <v>0</v>
      </c>
      <c r="H37" s="300"/>
      <c r="I37" s="87" t="b">
        <v>1</v>
      </c>
    </row>
    <row r="38" spans="1:9" ht="70.2" x14ac:dyDescent="0.35">
      <c r="A38" s="55" t="s">
        <v>710</v>
      </c>
      <c r="B38" s="255" t="s">
        <v>146</v>
      </c>
      <c r="C38" s="296">
        <f>SUM(C9:C31)</f>
        <v>0</v>
      </c>
      <c r="D38" s="299">
        <f>SUM(D9:D31)</f>
        <v>0</v>
      </c>
      <c r="E38" s="296">
        <f>SUM(E9:E31)</f>
        <v>0</v>
      </c>
      <c r="F38" s="297">
        <f>SUM(F9:F31)</f>
        <v>0</v>
      </c>
      <c r="G38" s="298">
        <f>SUM(G9:G31)</f>
        <v>0</v>
      </c>
      <c r="H38" s="257"/>
      <c r="I38" s="87" t="b">
        <v>1</v>
      </c>
    </row>
    <row r="39" spans="1:9" ht="60" customHeight="1" x14ac:dyDescent="0.5">
      <c r="A39" s="55" t="s">
        <v>237</v>
      </c>
      <c r="B39" s="547" t="s">
        <v>663</v>
      </c>
      <c r="C39" s="548"/>
      <c r="D39" s="548"/>
      <c r="E39" s="548"/>
      <c r="F39" s="548"/>
      <c r="G39" s="548"/>
      <c r="H39" s="302"/>
      <c r="I39" s="301" t="b">
        <v>1</v>
      </c>
    </row>
    <row r="40" spans="1:9" ht="16.8" x14ac:dyDescent="0.35">
      <c r="A40" s="55" t="s">
        <v>238</v>
      </c>
      <c r="B40" s="39" t="s">
        <v>206</v>
      </c>
      <c r="C40" s="85"/>
      <c r="D40" s="86"/>
      <c r="E40" s="85"/>
      <c r="F40" s="85"/>
      <c r="G40" s="85"/>
      <c r="H40" s="228"/>
      <c r="I40" s="88" t="b">
        <f t="shared" ref="I40:I44" si="9">IF(C40&gt;0,IF(D40=0,FALSE,TRUE),IF(D40&gt;0,FALSE,TRUE))</f>
        <v>1</v>
      </c>
    </row>
    <row r="41" spans="1:9" ht="16.8" x14ac:dyDescent="0.35">
      <c r="A41" s="55" t="s">
        <v>239</v>
      </c>
      <c r="B41" s="39" t="s">
        <v>207</v>
      </c>
      <c r="C41" s="85"/>
      <c r="D41" s="86"/>
      <c r="E41" s="85"/>
      <c r="F41" s="85"/>
      <c r="G41" s="85"/>
      <c r="H41" s="228"/>
      <c r="I41" s="88" t="b">
        <f t="shared" si="9"/>
        <v>1</v>
      </c>
    </row>
    <row r="42" spans="1:9" ht="16.8" x14ac:dyDescent="0.35">
      <c r="A42" s="55" t="s">
        <v>240</v>
      </c>
      <c r="B42" s="39" t="s">
        <v>208</v>
      </c>
      <c r="C42" s="85"/>
      <c r="D42" s="86"/>
      <c r="E42" s="85"/>
      <c r="F42" s="85"/>
      <c r="G42" s="85"/>
      <c r="H42" s="228"/>
      <c r="I42" s="88" t="b">
        <f t="shared" si="9"/>
        <v>1</v>
      </c>
    </row>
    <row r="43" spans="1:9" ht="16.8" x14ac:dyDescent="0.35">
      <c r="A43" s="55" t="s">
        <v>241</v>
      </c>
      <c r="B43" s="39" t="s">
        <v>209</v>
      </c>
      <c r="C43" s="85"/>
      <c r="D43" s="86"/>
      <c r="E43" s="85"/>
      <c r="F43" s="85"/>
      <c r="G43" s="85"/>
      <c r="H43" s="228"/>
      <c r="I43" s="88" t="b">
        <f t="shared" si="9"/>
        <v>1</v>
      </c>
    </row>
    <row r="44" spans="1:9" ht="16.8" x14ac:dyDescent="0.35">
      <c r="A44" s="55" t="s">
        <v>242</v>
      </c>
      <c r="B44" s="39" t="s">
        <v>210</v>
      </c>
      <c r="C44" s="85"/>
      <c r="D44" s="86"/>
      <c r="E44" s="85"/>
      <c r="F44" s="85"/>
      <c r="G44" s="85"/>
      <c r="H44" s="228"/>
      <c r="I44" s="88" t="b">
        <f t="shared" si="9"/>
        <v>1</v>
      </c>
    </row>
    <row r="45" spans="1:9" ht="42" customHeight="1" x14ac:dyDescent="0.35">
      <c r="A45" s="55" t="s">
        <v>243</v>
      </c>
      <c r="B45" s="542" t="s">
        <v>662</v>
      </c>
      <c r="C45" s="543"/>
      <c r="D45" s="543"/>
      <c r="E45" s="543"/>
      <c r="F45" s="543"/>
      <c r="G45" s="543"/>
      <c r="H45" s="228"/>
      <c r="I45" s="231" t="b">
        <v>1</v>
      </c>
    </row>
    <row r="46" spans="1:9" ht="16.8" x14ac:dyDescent="0.35">
      <c r="A46" s="55" t="s">
        <v>244</v>
      </c>
      <c r="B46" s="39" t="s">
        <v>206</v>
      </c>
      <c r="C46" s="85"/>
      <c r="D46" s="86"/>
      <c r="E46" s="85"/>
      <c r="F46" s="85"/>
      <c r="G46" s="85"/>
      <c r="H46" s="228"/>
      <c r="I46" s="88" t="b">
        <f t="shared" ref="I46:I49" si="10">IF(C46&gt;0,IF(D46=0,FALSE,TRUE),IF(D46&gt;0,FALSE,TRUE))</f>
        <v>1</v>
      </c>
    </row>
    <row r="47" spans="1:9" ht="16.8" x14ac:dyDescent="0.35">
      <c r="A47" s="55" t="s">
        <v>245</v>
      </c>
      <c r="B47" s="39" t="s">
        <v>207</v>
      </c>
      <c r="C47" s="85"/>
      <c r="D47" s="86"/>
      <c r="E47" s="85"/>
      <c r="F47" s="85"/>
      <c r="G47" s="85"/>
      <c r="H47" s="228"/>
      <c r="I47" s="88" t="b">
        <f t="shared" si="10"/>
        <v>1</v>
      </c>
    </row>
    <row r="48" spans="1:9" ht="16.8" x14ac:dyDescent="0.35">
      <c r="A48" s="55" t="s">
        <v>246</v>
      </c>
      <c r="B48" s="39" t="s">
        <v>211</v>
      </c>
      <c r="C48" s="85"/>
      <c r="D48" s="86"/>
      <c r="E48" s="85"/>
      <c r="F48" s="85"/>
      <c r="G48" s="85"/>
      <c r="H48" s="228"/>
      <c r="I48" s="88" t="b">
        <f t="shared" si="10"/>
        <v>1</v>
      </c>
    </row>
    <row r="49" spans="1:9" ht="16.8" x14ac:dyDescent="0.35">
      <c r="A49" s="55" t="s">
        <v>247</v>
      </c>
      <c r="B49" s="40" t="s">
        <v>210</v>
      </c>
      <c r="C49" s="85"/>
      <c r="D49" s="86"/>
      <c r="E49" s="85"/>
      <c r="F49" s="85"/>
      <c r="G49" s="85"/>
      <c r="H49" s="228"/>
      <c r="I49" s="88" t="b">
        <f t="shared" si="10"/>
        <v>1</v>
      </c>
    </row>
    <row r="50" spans="1:9" ht="42" customHeight="1" x14ac:dyDescent="0.5">
      <c r="A50" s="55" t="s">
        <v>248</v>
      </c>
      <c r="B50" s="542" t="s">
        <v>661</v>
      </c>
      <c r="C50" s="543"/>
      <c r="D50" s="543"/>
      <c r="E50" s="543"/>
      <c r="F50" s="543"/>
      <c r="G50" s="543"/>
      <c r="H50" s="233"/>
      <c r="I50" s="231" t="b">
        <v>1</v>
      </c>
    </row>
    <row r="51" spans="1:9" ht="16.8" x14ac:dyDescent="0.35">
      <c r="A51" s="55" t="s">
        <v>249</v>
      </c>
      <c r="B51" s="39" t="s">
        <v>206</v>
      </c>
      <c r="C51" s="85"/>
      <c r="D51" s="86"/>
      <c r="E51" s="85"/>
      <c r="F51" s="85"/>
      <c r="G51" s="85"/>
      <c r="H51" s="228"/>
      <c r="I51" s="88" t="b">
        <f t="shared" ref="I51:I54" si="11">IF(C51&gt;0,IF(D51=0,FALSE,TRUE),IF(D51&gt;0,FALSE,TRUE))</f>
        <v>1</v>
      </c>
    </row>
    <row r="52" spans="1:9" ht="16.8" x14ac:dyDescent="0.35">
      <c r="A52" s="55" t="s">
        <v>250</v>
      </c>
      <c r="B52" s="39" t="s">
        <v>207</v>
      </c>
      <c r="C52" s="85"/>
      <c r="D52" s="86"/>
      <c r="E52" s="85"/>
      <c r="F52" s="85"/>
      <c r="G52" s="85"/>
      <c r="H52" s="228"/>
      <c r="I52" s="88" t="b">
        <f t="shared" si="11"/>
        <v>1</v>
      </c>
    </row>
    <row r="53" spans="1:9" ht="16.8" x14ac:dyDescent="0.35">
      <c r="A53" s="55" t="s">
        <v>251</v>
      </c>
      <c r="B53" s="39" t="s">
        <v>211</v>
      </c>
      <c r="C53" s="85"/>
      <c r="D53" s="86"/>
      <c r="E53" s="85"/>
      <c r="F53" s="85"/>
      <c r="G53" s="85"/>
      <c r="H53" s="228"/>
      <c r="I53" s="88" t="b">
        <f t="shared" si="11"/>
        <v>1</v>
      </c>
    </row>
    <row r="54" spans="1:9" ht="16.8" x14ac:dyDescent="0.35">
      <c r="A54" s="55" t="s">
        <v>252</v>
      </c>
      <c r="B54" s="40" t="s">
        <v>210</v>
      </c>
      <c r="C54" s="85"/>
      <c r="D54" s="86"/>
      <c r="E54" s="85"/>
      <c r="F54" s="85"/>
      <c r="G54" s="85"/>
      <c r="H54" s="228"/>
      <c r="I54" s="88" t="b">
        <f t="shared" si="11"/>
        <v>1</v>
      </c>
    </row>
    <row r="55" spans="1:9" ht="42" customHeight="1" x14ac:dyDescent="0.35">
      <c r="A55" s="55" t="s">
        <v>253</v>
      </c>
      <c r="B55" s="542" t="s">
        <v>660</v>
      </c>
      <c r="C55" s="543"/>
      <c r="D55" s="543"/>
      <c r="E55" s="543"/>
      <c r="F55" s="543"/>
      <c r="G55" s="543"/>
      <c r="H55" s="228"/>
      <c r="I55" s="231" t="b">
        <v>1</v>
      </c>
    </row>
    <row r="56" spans="1:9" ht="16.8" x14ac:dyDescent="0.35">
      <c r="A56" s="55" t="s">
        <v>254</v>
      </c>
      <c r="B56" s="39" t="s">
        <v>206</v>
      </c>
      <c r="C56" s="85"/>
      <c r="D56" s="86"/>
      <c r="E56" s="85"/>
      <c r="F56" s="85"/>
      <c r="G56" s="85"/>
      <c r="H56" s="228"/>
      <c r="I56" s="88" t="b">
        <f t="shared" ref="I56:I59" si="12">IF(C56&gt;0,IF(D56=0,FALSE,TRUE),IF(D56&gt;0,FALSE,TRUE))</f>
        <v>1</v>
      </c>
    </row>
    <row r="57" spans="1:9" ht="16.8" x14ac:dyDescent="0.35">
      <c r="A57" s="55" t="s">
        <v>255</v>
      </c>
      <c r="B57" s="39" t="s">
        <v>207</v>
      </c>
      <c r="C57" s="85"/>
      <c r="D57" s="86"/>
      <c r="E57" s="85"/>
      <c r="F57" s="85"/>
      <c r="G57" s="85"/>
      <c r="H57" s="228"/>
      <c r="I57" s="88" t="b">
        <f t="shared" si="12"/>
        <v>1</v>
      </c>
    </row>
    <row r="58" spans="1:9" ht="16.8" x14ac:dyDescent="0.35">
      <c r="A58" s="55" t="s">
        <v>256</v>
      </c>
      <c r="B58" s="39" t="s">
        <v>211</v>
      </c>
      <c r="C58" s="85"/>
      <c r="D58" s="86"/>
      <c r="E58" s="85"/>
      <c r="F58" s="85"/>
      <c r="G58" s="85"/>
      <c r="H58" s="228"/>
      <c r="I58" s="88" t="b">
        <f t="shared" si="12"/>
        <v>1</v>
      </c>
    </row>
    <row r="59" spans="1:9" ht="16.8" x14ac:dyDescent="0.35">
      <c r="A59" s="55" t="s">
        <v>257</v>
      </c>
      <c r="B59" s="40" t="s">
        <v>210</v>
      </c>
      <c r="C59" s="85"/>
      <c r="D59" s="86"/>
      <c r="E59" s="85"/>
      <c r="F59" s="85"/>
      <c r="G59" s="85"/>
      <c r="H59" s="228"/>
      <c r="I59" s="88" t="b">
        <f t="shared" si="12"/>
        <v>1</v>
      </c>
    </row>
    <row r="60" spans="1:9" ht="42" customHeight="1" x14ac:dyDescent="0.5">
      <c r="A60" s="55" t="s">
        <v>258</v>
      </c>
      <c r="B60" s="542" t="s">
        <v>659</v>
      </c>
      <c r="C60" s="543"/>
      <c r="D60" s="543"/>
      <c r="E60" s="543"/>
      <c r="F60" s="543"/>
      <c r="G60" s="543"/>
      <c r="H60" s="233"/>
      <c r="I60" s="231" t="b">
        <v>1</v>
      </c>
    </row>
    <row r="61" spans="1:9" ht="16.8" x14ac:dyDescent="0.35">
      <c r="A61" s="55" t="s">
        <v>259</v>
      </c>
      <c r="B61" s="39" t="s">
        <v>206</v>
      </c>
      <c r="C61" s="85"/>
      <c r="D61" s="86"/>
      <c r="E61" s="85"/>
      <c r="F61" s="85"/>
      <c r="G61" s="85"/>
      <c r="H61" s="228"/>
      <c r="I61" s="88" t="b">
        <f t="shared" ref="I61:I64" si="13">IF(C61&gt;0,IF(D61=0,FALSE,TRUE),IF(D61&gt;0,FALSE,TRUE))</f>
        <v>1</v>
      </c>
    </row>
    <row r="62" spans="1:9" ht="16.8" x14ac:dyDescent="0.35">
      <c r="A62" s="55" t="s">
        <v>260</v>
      </c>
      <c r="B62" s="39" t="s">
        <v>207</v>
      </c>
      <c r="C62" s="85"/>
      <c r="D62" s="86"/>
      <c r="E62" s="85"/>
      <c r="F62" s="85"/>
      <c r="G62" s="85"/>
      <c r="H62" s="228"/>
      <c r="I62" s="88" t="b">
        <f t="shared" si="13"/>
        <v>1</v>
      </c>
    </row>
    <row r="63" spans="1:9" ht="16.8" x14ac:dyDescent="0.35">
      <c r="A63" s="55" t="s">
        <v>261</v>
      </c>
      <c r="B63" s="39" t="s">
        <v>211</v>
      </c>
      <c r="C63" s="85"/>
      <c r="D63" s="86"/>
      <c r="E63" s="85"/>
      <c r="F63" s="85"/>
      <c r="G63" s="85"/>
      <c r="H63" s="228"/>
      <c r="I63" s="88" t="b">
        <f t="shared" si="13"/>
        <v>1</v>
      </c>
    </row>
    <row r="64" spans="1:9" ht="16.8" x14ac:dyDescent="0.35">
      <c r="A64" s="55" t="s">
        <v>262</v>
      </c>
      <c r="B64" s="40" t="s">
        <v>210</v>
      </c>
      <c r="C64" s="85"/>
      <c r="D64" s="86"/>
      <c r="E64" s="85"/>
      <c r="F64" s="85"/>
      <c r="G64" s="85"/>
      <c r="H64" s="228"/>
      <c r="I64" s="88" t="b">
        <f t="shared" si="13"/>
        <v>1</v>
      </c>
    </row>
    <row r="65" spans="1:9" ht="42" customHeight="1" x14ac:dyDescent="0.5">
      <c r="A65" s="55" t="s">
        <v>263</v>
      </c>
      <c r="B65" s="542" t="s">
        <v>656</v>
      </c>
      <c r="C65" s="543"/>
      <c r="D65" s="543"/>
      <c r="E65" s="543"/>
      <c r="F65" s="543"/>
      <c r="G65" s="543"/>
      <c r="H65" s="233"/>
      <c r="I65" s="231" t="b">
        <v>1</v>
      </c>
    </row>
    <row r="66" spans="1:9" ht="16.8" x14ac:dyDescent="0.35">
      <c r="A66" s="55" t="s">
        <v>264</v>
      </c>
      <c r="B66" s="39" t="s">
        <v>206</v>
      </c>
      <c r="C66" s="85"/>
      <c r="D66" s="86"/>
      <c r="E66" s="85"/>
      <c r="F66" s="85"/>
      <c r="G66" s="85"/>
      <c r="H66" s="228"/>
      <c r="I66" s="88" t="b">
        <f t="shared" ref="I66:I70" si="14">IF(C66&gt;0,IF(D66=0,FALSE,TRUE),IF(D66&gt;0,FALSE,TRUE))</f>
        <v>1</v>
      </c>
    </row>
    <row r="67" spans="1:9" ht="16.8" x14ac:dyDescent="0.35">
      <c r="A67" s="55" t="s">
        <v>265</v>
      </c>
      <c r="B67" s="39" t="s">
        <v>207</v>
      </c>
      <c r="C67" s="85"/>
      <c r="D67" s="86"/>
      <c r="E67" s="85"/>
      <c r="F67" s="85"/>
      <c r="G67" s="85"/>
      <c r="H67" s="228"/>
      <c r="I67" s="88" t="b">
        <f t="shared" si="14"/>
        <v>1</v>
      </c>
    </row>
    <row r="68" spans="1:9" ht="16.8" x14ac:dyDescent="0.35">
      <c r="A68" s="55" t="s">
        <v>266</v>
      </c>
      <c r="B68" s="39" t="s">
        <v>208</v>
      </c>
      <c r="C68" s="85"/>
      <c r="D68" s="86"/>
      <c r="E68" s="85"/>
      <c r="F68" s="85"/>
      <c r="G68" s="85"/>
      <c r="H68" s="228"/>
      <c r="I68" s="88" t="b">
        <f t="shared" si="14"/>
        <v>1</v>
      </c>
    </row>
    <row r="69" spans="1:9" ht="16.8" x14ac:dyDescent="0.35">
      <c r="A69" s="55" t="s">
        <v>267</v>
      </c>
      <c r="B69" s="39" t="s">
        <v>209</v>
      </c>
      <c r="C69" s="85"/>
      <c r="D69" s="86"/>
      <c r="E69" s="85"/>
      <c r="F69" s="85"/>
      <c r="G69" s="85"/>
      <c r="H69" s="228"/>
      <c r="I69" s="88" t="b">
        <f t="shared" si="14"/>
        <v>1</v>
      </c>
    </row>
    <row r="70" spans="1:9" ht="16.8" x14ac:dyDescent="0.35">
      <c r="A70" s="55" t="s">
        <v>268</v>
      </c>
      <c r="B70" s="39" t="s">
        <v>210</v>
      </c>
      <c r="C70" s="85"/>
      <c r="D70" s="86"/>
      <c r="E70" s="85"/>
      <c r="F70" s="85"/>
      <c r="G70" s="85"/>
      <c r="H70" s="228"/>
      <c r="I70" s="88" t="b">
        <f t="shared" si="14"/>
        <v>1</v>
      </c>
    </row>
    <row r="71" spans="1:9" ht="42" customHeight="1" x14ac:dyDescent="0.35">
      <c r="A71" s="55" t="s">
        <v>269</v>
      </c>
      <c r="B71" s="542" t="s">
        <v>658</v>
      </c>
      <c r="C71" s="543"/>
      <c r="D71" s="543"/>
      <c r="E71" s="543"/>
      <c r="F71" s="543"/>
      <c r="G71" s="543"/>
      <c r="H71" s="228"/>
      <c r="I71" s="231" t="b">
        <v>1</v>
      </c>
    </row>
    <row r="72" spans="1:9" ht="16.8" x14ac:dyDescent="0.35">
      <c r="A72" s="55" t="s">
        <v>270</v>
      </c>
      <c r="B72" s="39" t="s">
        <v>206</v>
      </c>
      <c r="C72" s="85"/>
      <c r="D72" s="86"/>
      <c r="E72" s="85"/>
      <c r="F72" s="85"/>
      <c r="G72" s="85"/>
      <c r="H72" s="228"/>
      <c r="I72" s="88" t="b">
        <f t="shared" ref="I72:I76" si="15">IF(C72&gt;0,IF(D72=0,FALSE,TRUE),IF(D72&gt;0,FALSE,TRUE))</f>
        <v>1</v>
      </c>
    </row>
    <row r="73" spans="1:9" ht="16.8" x14ac:dyDescent="0.35">
      <c r="A73" s="55" t="s">
        <v>271</v>
      </c>
      <c r="B73" s="39" t="s">
        <v>207</v>
      </c>
      <c r="C73" s="85"/>
      <c r="D73" s="86"/>
      <c r="E73" s="85"/>
      <c r="F73" s="85"/>
      <c r="G73" s="85"/>
      <c r="H73" s="228"/>
      <c r="I73" s="88" t="b">
        <f t="shared" si="15"/>
        <v>1</v>
      </c>
    </row>
    <row r="74" spans="1:9" ht="16.8" x14ac:dyDescent="0.35">
      <c r="A74" s="55" t="s">
        <v>272</v>
      </c>
      <c r="B74" s="39" t="s">
        <v>208</v>
      </c>
      <c r="C74" s="85"/>
      <c r="D74" s="86"/>
      <c r="E74" s="85"/>
      <c r="F74" s="85"/>
      <c r="G74" s="85"/>
      <c r="H74" s="228"/>
      <c r="I74" s="88" t="b">
        <f t="shared" si="15"/>
        <v>1</v>
      </c>
    </row>
    <row r="75" spans="1:9" ht="16.8" x14ac:dyDescent="0.35">
      <c r="A75" s="55" t="s">
        <v>273</v>
      </c>
      <c r="B75" s="39" t="s">
        <v>209</v>
      </c>
      <c r="C75" s="85"/>
      <c r="D75" s="86"/>
      <c r="E75" s="85"/>
      <c r="F75" s="85"/>
      <c r="G75" s="85"/>
      <c r="H75" s="228"/>
      <c r="I75" s="88" t="b">
        <f t="shared" si="15"/>
        <v>1</v>
      </c>
    </row>
    <row r="76" spans="1:9" ht="16.8" x14ac:dyDescent="0.35">
      <c r="A76" s="55" t="s">
        <v>274</v>
      </c>
      <c r="B76" s="39" t="s">
        <v>210</v>
      </c>
      <c r="C76" s="85"/>
      <c r="D76" s="86"/>
      <c r="E76" s="85"/>
      <c r="F76" s="85"/>
      <c r="G76" s="85"/>
      <c r="H76" s="228"/>
      <c r="I76" s="88" t="b">
        <f t="shared" si="15"/>
        <v>1</v>
      </c>
    </row>
    <row r="77" spans="1:9" ht="42" customHeight="1" x14ac:dyDescent="0.35">
      <c r="A77" s="55" t="s">
        <v>275</v>
      </c>
      <c r="B77" s="542" t="s">
        <v>657</v>
      </c>
      <c r="C77" s="543"/>
      <c r="D77" s="543"/>
      <c r="E77" s="543"/>
      <c r="F77" s="543"/>
      <c r="G77" s="543"/>
      <c r="H77" s="228"/>
      <c r="I77" s="231" t="b">
        <v>1</v>
      </c>
    </row>
    <row r="78" spans="1:9" ht="16.8" x14ac:dyDescent="0.35">
      <c r="A78" s="55" t="s">
        <v>276</v>
      </c>
      <c r="B78" s="39" t="s">
        <v>206</v>
      </c>
      <c r="C78" s="85"/>
      <c r="D78" s="86"/>
      <c r="E78" s="85"/>
      <c r="F78" s="85"/>
      <c r="G78" s="85"/>
      <c r="H78" s="228"/>
      <c r="I78" s="88" t="b">
        <f t="shared" ref="I78:I82" si="16">IF(C78&gt;0,IF(D78=0,FALSE,TRUE),IF(D78&gt;0,FALSE,TRUE))</f>
        <v>1</v>
      </c>
    </row>
    <row r="79" spans="1:9" ht="16.8" x14ac:dyDescent="0.35">
      <c r="A79" s="55" t="s">
        <v>277</v>
      </c>
      <c r="B79" s="39" t="s">
        <v>207</v>
      </c>
      <c r="C79" s="85"/>
      <c r="D79" s="86"/>
      <c r="E79" s="85"/>
      <c r="F79" s="85"/>
      <c r="G79" s="85"/>
      <c r="H79" s="228"/>
      <c r="I79" s="88" t="b">
        <f t="shared" si="16"/>
        <v>1</v>
      </c>
    </row>
    <row r="80" spans="1:9" ht="16.8" x14ac:dyDescent="0.35">
      <c r="A80" s="55" t="s">
        <v>278</v>
      </c>
      <c r="B80" s="39" t="s">
        <v>208</v>
      </c>
      <c r="C80" s="85"/>
      <c r="D80" s="86"/>
      <c r="E80" s="85"/>
      <c r="F80" s="85"/>
      <c r="G80" s="85"/>
      <c r="H80" s="228"/>
      <c r="I80" s="88" t="b">
        <f t="shared" si="16"/>
        <v>1</v>
      </c>
    </row>
    <row r="81" spans="1:9" ht="16.8" x14ac:dyDescent="0.35">
      <c r="A81" s="55" t="s">
        <v>279</v>
      </c>
      <c r="B81" s="39" t="s">
        <v>209</v>
      </c>
      <c r="C81" s="85"/>
      <c r="D81" s="86"/>
      <c r="E81" s="85"/>
      <c r="F81" s="85"/>
      <c r="G81" s="85"/>
      <c r="H81" s="228"/>
      <c r="I81" s="88" t="b">
        <f t="shared" si="16"/>
        <v>1</v>
      </c>
    </row>
    <row r="82" spans="1:9" ht="16.8" x14ac:dyDescent="0.35">
      <c r="A82" s="55" t="s">
        <v>280</v>
      </c>
      <c r="B82" s="39" t="s">
        <v>210</v>
      </c>
      <c r="C82" s="85"/>
      <c r="D82" s="86"/>
      <c r="E82" s="85"/>
      <c r="F82" s="85"/>
      <c r="G82" s="85"/>
      <c r="H82" s="228"/>
      <c r="I82" s="88" t="b">
        <f t="shared" si="16"/>
        <v>1</v>
      </c>
    </row>
    <row r="83" spans="1:9" ht="42" customHeight="1" x14ac:dyDescent="0.35">
      <c r="A83" s="55" t="s">
        <v>281</v>
      </c>
      <c r="B83" s="542" t="s">
        <v>655</v>
      </c>
      <c r="C83" s="543"/>
      <c r="D83" s="543"/>
      <c r="E83" s="543"/>
      <c r="F83" s="543"/>
      <c r="G83" s="543"/>
      <c r="H83" s="228"/>
      <c r="I83" s="231" t="b">
        <v>1</v>
      </c>
    </row>
    <row r="84" spans="1:9" ht="16.8" x14ac:dyDescent="0.35">
      <c r="A84" s="55" t="s">
        <v>282</v>
      </c>
      <c r="B84" s="39" t="s">
        <v>206</v>
      </c>
      <c r="C84" s="85"/>
      <c r="D84" s="86"/>
      <c r="E84" s="85"/>
      <c r="F84" s="85"/>
      <c r="G84" s="85"/>
      <c r="H84" s="228"/>
      <c r="I84" s="88" t="b">
        <f t="shared" ref="I84:I88" si="17">IF(C84&gt;0,IF(D84=0,FALSE,TRUE),IF(D84&gt;0,FALSE,TRUE))</f>
        <v>1</v>
      </c>
    </row>
    <row r="85" spans="1:9" ht="16.8" x14ac:dyDescent="0.35">
      <c r="A85" s="55" t="s">
        <v>283</v>
      </c>
      <c r="B85" s="39" t="s">
        <v>207</v>
      </c>
      <c r="C85" s="85"/>
      <c r="D85" s="86"/>
      <c r="E85" s="85"/>
      <c r="F85" s="85"/>
      <c r="G85" s="85"/>
      <c r="H85" s="228"/>
      <c r="I85" s="88" t="b">
        <f t="shared" si="17"/>
        <v>1</v>
      </c>
    </row>
    <row r="86" spans="1:9" ht="16.8" x14ac:dyDescent="0.35">
      <c r="A86" s="55" t="s">
        <v>284</v>
      </c>
      <c r="B86" s="39" t="s">
        <v>208</v>
      </c>
      <c r="C86" s="85"/>
      <c r="D86" s="86"/>
      <c r="E86" s="85"/>
      <c r="F86" s="85"/>
      <c r="G86" s="85"/>
      <c r="H86" s="228"/>
      <c r="I86" s="88" t="b">
        <f t="shared" si="17"/>
        <v>1</v>
      </c>
    </row>
    <row r="87" spans="1:9" ht="16.8" x14ac:dyDescent="0.35">
      <c r="A87" s="55" t="s">
        <v>285</v>
      </c>
      <c r="B87" s="39" t="s">
        <v>209</v>
      </c>
      <c r="C87" s="85"/>
      <c r="D87" s="86"/>
      <c r="E87" s="85"/>
      <c r="F87" s="85"/>
      <c r="G87" s="85"/>
      <c r="H87" s="228"/>
      <c r="I87" s="88" t="b">
        <f t="shared" si="17"/>
        <v>1</v>
      </c>
    </row>
    <row r="88" spans="1:9" ht="16.8" x14ac:dyDescent="0.35">
      <c r="A88" s="55" t="s">
        <v>286</v>
      </c>
      <c r="B88" s="39" t="s">
        <v>210</v>
      </c>
      <c r="C88" s="85"/>
      <c r="D88" s="86"/>
      <c r="E88" s="85"/>
      <c r="F88" s="85"/>
      <c r="G88" s="85"/>
      <c r="H88" s="228"/>
      <c r="I88" s="88" t="b">
        <f t="shared" si="17"/>
        <v>1</v>
      </c>
    </row>
    <row r="89" spans="1:9" ht="42" customHeight="1" x14ac:dyDescent="0.5">
      <c r="A89" s="55" t="s">
        <v>287</v>
      </c>
      <c r="B89" s="542" t="s">
        <v>654</v>
      </c>
      <c r="C89" s="543"/>
      <c r="D89" s="543"/>
      <c r="E89" s="543"/>
      <c r="F89" s="543"/>
      <c r="G89" s="543"/>
      <c r="H89" s="233"/>
      <c r="I89" s="231" t="b">
        <v>1</v>
      </c>
    </row>
    <row r="90" spans="1:9" ht="16.8" x14ac:dyDescent="0.35">
      <c r="A90" s="55" t="s">
        <v>288</v>
      </c>
      <c r="B90" s="39" t="s">
        <v>206</v>
      </c>
      <c r="C90" s="85"/>
      <c r="D90" s="86"/>
      <c r="E90" s="85"/>
      <c r="F90" s="85"/>
      <c r="G90" s="85"/>
      <c r="H90" s="228"/>
      <c r="I90" s="88" t="b">
        <f t="shared" ref="I90:I94" si="18">IF(C90&gt;0,IF(D90=0,FALSE,TRUE),IF(D90&gt;0,FALSE,TRUE))</f>
        <v>1</v>
      </c>
    </row>
    <row r="91" spans="1:9" ht="16.8" x14ac:dyDescent="0.35">
      <c r="A91" s="55" t="s">
        <v>289</v>
      </c>
      <c r="B91" s="39" t="s">
        <v>207</v>
      </c>
      <c r="C91" s="85"/>
      <c r="D91" s="86"/>
      <c r="E91" s="85"/>
      <c r="F91" s="85"/>
      <c r="G91" s="85"/>
      <c r="H91" s="228"/>
      <c r="I91" s="88" t="b">
        <f t="shared" si="18"/>
        <v>1</v>
      </c>
    </row>
    <row r="92" spans="1:9" ht="16.8" x14ac:dyDescent="0.35">
      <c r="A92" s="55" t="s">
        <v>290</v>
      </c>
      <c r="B92" s="39" t="s">
        <v>208</v>
      </c>
      <c r="C92" s="85"/>
      <c r="D92" s="86"/>
      <c r="E92" s="85"/>
      <c r="F92" s="85"/>
      <c r="G92" s="85"/>
      <c r="H92" s="228"/>
      <c r="I92" s="88" t="b">
        <f t="shared" si="18"/>
        <v>1</v>
      </c>
    </row>
    <row r="93" spans="1:9" ht="16.8" x14ac:dyDescent="0.35">
      <c r="A93" s="55" t="s">
        <v>291</v>
      </c>
      <c r="B93" s="39" t="s">
        <v>209</v>
      </c>
      <c r="C93" s="85"/>
      <c r="D93" s="86"/>
      <c r="E93" s="85"/>
      <c r="F93" s="85"/>
      <c r="G93" s="85"/>
      <c r="H93" s="228"/>
      <c r="I93" s="88" t="b">
        <f t="shared" si="18"/>
        <v>1</v>
      </c>
    </row>
    <row r="94" spans="1:9" ht="16.8" x14ac:dyDescent="0.35">
      <c r="A94" s="55" t="s">
        <v>292</v>
      </c>
      <c r="B94" s="39" t="s">
        <v>210</v>
      </c>
      <c r="C94" s="85"/>
      <c r="D94" s="86"/>
      <c r="E94" s="85"/>
      <c r="F94" s="85"/>
      <c r="G94" s="85"/>
      <c r="H94" s="234"/>
      <c r="I94" s="88" t="b">
        <f t="shared" si="18"/>
        <v>1</v>
      </c>
    </row>
    <row r="95" spans="1:9" ht="17.399999999999999" x14ac:dyDescent="0.35">
      <c r="A95" s="55" t="s">
        <v>711</v>
      </c>
      <c r="B95" s="258"/>
      <c r="C95" s="259"/>
      <c r="D95" s="260"/>
      <c r="E95" s="259"/>
      <c r="F95" s="261"/>
      <c r="G95" s="261"/>
      <c r="H95" s="262"/>
      <c r="I95" s="263" t="b">
        <v>1</v>
      </c>
    </row>
    <row r="96" spans="1:9" ht="96" customHeight="1" x14ac:dyDescent="0.35">
      <c r="A96" s="55" t="s">
        <v>293</v>
      </c>
      <c r="B96" s="264" t="s">
        <v>347</v>
      </c>
      <c r="C96" s="265" t="s">
        <v>145</v>
      </c>
      <c r="D96" s="265" t="s">
        <v>202</v>
      </c>
      <c r="E96" s="265" t="s">
        <v>203</v>
      </c>
      <c r="F96" s="265" t="s">
        <v>212</v>
      </c>
      <c r="G96" s="265" t="s">
        <v>204</v>
      </c>
      <c r="H96" s="265" t="s">
        <v>205</v>
      </c>
      <c r="I96" s="266" t="b">
        <v>1</v>
      </c>
    </row>
    <row r="97" spans="1:9" ht="42" customHeight="1" x14ac:dyDescent="0.35">
      <c r="B97" s="540" t="s">
        <v>669</v>
      </c>
      <c r="C97" s="541"/>
      <c r="D97" s="541"/>
      <c r="E97" s="541"/>
      <c r="F97" s="541"/>
      <c r="G97" s="541"/>
      <c r="H97" s="541"/>
      <c r="I97" s="267" t="b">
        <v>1</v>
      </c>
    </row>
    <row r="98" spans="1:9" ht="16.8" x14ac:dyDescent="0.35">
      <c r="A98" s="55" t="s">
        <v>294</v>
      </c>
      <c r="B98" s="268" t="s">
        <v>206</v>
      </c>
      <c r="C98" s="85"/>
      <c r="D98" s="86"/>
      <c r="E98" s="86"/>
      <c r="F98" s="86"/>
      <c r="G98" s="86"/>
      <c r="H98" s="86"/>
      <c r="I98" s="88" t="b">
        <f>IF(C98&gt;0,IF(SUM(D98:H98)=0,FALSE,TRUE),IF(SUM(D98:H98)&gt;0,FALSE,TRUE))</f>
        <v>1</v>
      </c>
    </row>
    <row r="99" spans="1:9" ht="16.8" x14ac:dyDescent="0.35">
      <c r="A99" s="55" t="s">
        <v>295</v>
      </c>
      <c r="B99" s="268" t="s">
        <v>207</v>
      </c>
      <c r="C99" s="85"/>
      <c r="D99" s="86"/>
      <c r="E99" s="86"/>
      <c r="F99" s="86"/>
      <c r="G99" s="86"/>
      <c r="H99" s="86"/>
      <c r="I99" s="88" t="b">
        <f t="shared" ref="I99:I102" si="19">IF(C99&gt;0,IF(SUM(D99:H99)=0,FALSE,TRUE),IF(SUM(D99:H99)&gt;0,FALSE,TRUE))</f>
        <v>1</v>
      </c>
    </row>
    <row r="100" spans="1:9" ht="16.8" x14ac:dyDescent="0.35">
      <c r="A100" s="55" t="s">
        <v>296</v>
      </c>
      <c r="B100" s="268" t="s">
        <v>208</v>
      </c>
      <c r="C100" s="85"/>
      <c r="D100" s="86"/>
      <c r="E100" s="86"/>
      <c r="F100" s="86"/>
      <c r="G100" s="86"/>
      <c r="H100" s="86"/>
      <c r="I100" s="88" t="b">
        <f t="shared" si="19"/>
        <v>1</v>
      </c>
    </row>
    <row r="101" spans="1:9" ht="16.8" x14ac:dyDescent="0.35">
      <c r="A101" s="55" t="s">
        <v>297</v>
      </c>
      <c r="B101" s="268" t="s">
        <v>209</v>
      </c>
      <c r="C101" s="85"/>
      <c r="D101" s="86"/>
      <c r="E101" s="86"/>
      <c r="F101" s="86"/>
      <c r="G101" s="86"/>
      <c r="H101" s="86"/>
      <c r="I101" s="88" t="b">
        <f t="shared" si="19"/>
        <v>1</v>
      </c>
    </row>
    <row r="102" spans="1:9" ht="16.8" x14ac:dyDescent="0.35">
      <c r="A102" s="55" t="s">
        <v>298</v>
      </c>
      <c r="B102" s="268" t="s">
        <v>210</v>
      </c>
      <c r="C102" s="85"/>
      <c r="D102" s="86"/>
      <c r="E102" s="86"/>
      <c r="F102" s="86"/>
      <c r="G102" s="86"/>
      <c r="H102" s="86"/>
      <c r="I102" s="88" t="b">
        <f t="shared" si="19"/>
        <v>1</v>
      </c>
    </row>
    <row r="103" spans="1:9" ht="68.25" customHeight="1" x14ac:dyDescent="0.35">
      <c r="A103" s="55" t="s">
        <v>299</v>
      </c>
      <c r="B103" s="255" t="s">
        <v>668</v>
      </c>
      <c r="C103" s="256">
        <f>SUM(C98:C102)</f>
        <v>0</v>
      </c>
      <c r="D103" s="256">
        <f>SUM(D98:D102)</f>
        <v>0</v>
      </c>
      <c r="E103" s="256">
        <f t="shared" ref="E103:H103" si="20">SUM(E98:E102)</f>
        <v>0</v>
      </c>
      <c r="F103" s="256">
        <f t="shared" si="20"/>
        <v>0</v>
      </c>
      <c r="G103" s="256">
        <f t="shared" si="20"/>
        <v>0</v>
      </c>
      <c r="H103" s="256">
        <f t="shared" si="20"/>
        <v>0</v>
      </c>
      <c r="I103" s="87" t="b">
        <v>1</v>
      </c>
    </row>
    <row r="104" spans="1:9" ht="17.399999999999999" x14ac:dyDescent="0.35">
      <c r="B104" s="258"/>
      <c r="C104" s="259"/>
      <c r="D104" s="269"/>
      <c r="E104" s="259"/>
      <c r="F104" s="259"/>
      <c r="G104" s="259"/>
      <c r="H104" s="262"/>
      <c r="I104" s="267" t="b">
        <v>1</v>
      </c>
    </row>
    <row r="105" spans="1:9" x14ac:dyDescent="0.3">
      <c r="B105" s="61"/>
      <c r="C105" s="61"/>
      <c r="D105" s="61"/>
      <c r="E105" s="61"/>
      <c r="F105" s="61"/>
      <c r="G105" s="61"/>
      <c r="H105" s="61"/>
      <c r="I105" s="61"/>
    </row>
  </sheetData>
  <sheetProtection selectLockedCells="1"/>
  <customSheetViews>
    <customSheetView guid="{0B166DB1-882B-4059-AFBD-46B33902D269}" scale="80" fitToPage="1" hiddenColumns="1" topLeftCell="B1">
      <pane ySplit="6" topLeftCell="A7" activePane="bottomLeft" state="frozen"/>
      <selection pane="bottomLeft" activeCell="J10" sqref="J10"/>
      <pageMargins left="0.7" right="0.7" top="0.5" bottom="0.4" header="0.3" footer="0.3"/>
      <pageSetup scale="55" fitToHeight="3" orientation="landscape" r:id="rId1"/>
    </customSheetView>
    <customSheetView guid="{D1D0C3C0-E294-4264-83AD-0AF2AEFBDDD1}" scale="80" fitToPage="1" hiddenColumns="1" topLeftCell="B1">
      <pane ySplit="6" topLeftCell="A7" activePane="bottomLeft" state="frozen"/>
      <selection pane="bottomLeft" activeCell="J10" sqref="J10"/>
      <pageMargins left="0.7" right="0.7" top="0.5" bottom="0.4" header="0.3" footer="0.3"/>
      <pageSetup scale="55" fitToHeight="3" orientation="landscape" r:id="rId2"/>
    </customSheetView>
  </customSheetViews>
  <mergeCells count="17">
    <mergeCell ref="B39:G39"/>
    <mergeCell ref="B32:G32"/>
    <mergeCell ref="B83:G83"/>
    <mergeCell ref="B89:G89"/>
    <mergeCell ref="B45:G45"/>
    <mergeCell ref="B8:G8"/>
    <mergeCell ref="B14:G14"/>
    <mergeCell ref="B20:G20"/>
    <mergeCell ref="B26:G26"/>
    <mergeCell ref="B6:I6"/>
    <mergeCell ref="B97:H97"/>
    <mergeCell ref="B50:G50"/>
    <mergeCell ref="B55:G55"/>
    <mergeCell ref="B60:G60"/>
    <mergeCell ref="B65:G65"/>
    <mergeCell ref="B71:G71"/>
    <mergeCell ref="B77:G77"/>
  </mergeCells>
  <conditionalFormatting sqref="I33:I38 I27:I31 I21:I25 I15:I19 I9:I13 I40:I44 I46:I49 I51:I54 I56:I59 I61:I64 I66:I70 I72:I76 I78:I82 I84:I88 I98:I102 I90:I94">
    <cfRule type="cellIs" dxfId="65" priority="9" operator="equal">
      <formula>TRUE</formula>
    </cfRule>
    <cfRule type="cellIs" dxfId="64" priority="10" stopIfTrue="1" operator="equal">
      <formula>FALSE</formula>
    </cfRule>
  </conditionalFormatting>
  <conditionalFormatting sqref="I99:I102">
    <cfRule type="cellIs" dxfId="63" priority="7" operator="equal">
      <formula>TRUE</formula>
    </cfRule>
    <cfRule type="cellIs" dxfId="62" priority="8" stopIfTrue="1" operator="equal">
      <formula>FALSE</formula>
    </cfRule>
  </conditionalFormatting>
  <conditionalFormatting sqref="I103">
    <cfRule type="cellIs" dxfId="61" priority="5" operator="equal">
      <formula>TRUE</formula>
    </cfRule>
    <cfRule type="cellIs" dxfId="60" priority="6" stopIfTrue="1" operator="equal">
      <formula>FALSE</formula>
    </cfRule>
  </conditionalFormatting>
  <dataValidations count="3">
    <dataValidation type="whole" allowBlank="1" showInputMessage="1" showErrorMessage="1" errorTitle="Data Entry Alert " error="Must be a whole number. " sqref="E95:G95 E33:G37 C95 E104:G104 C33:C37 C104" xr:uid="{00000000-0002-0000-0500-000000000000}">
      <formula1>-99999999999999</formula1>
      <formula2>99999999999999</formula2>
    </dataValidation>
    <dataValidation type="whole" operator="greaterThanOrEqual" allowBlank="1" showInputMessage="1" showErrorMessage="1" errorTitle="Data Entry Alert " error="Must be a whole number. " sqref="D9:D13 D61:D64 D66:D70 D72:D76 D78:D82 D40:D44 D104 D56:D59 D51:D54 D46:D49 D33:D37 D95 D90:D94 D15:D19 D27:D31 D21:D25 D84:D88 D98:H102" xr:uid="{00000000-0002-0000-0500-000001000000}">
      <formula1>0</formula1>
    </dataValidation>
    <dataValidation type="whole" allowBlank="1" showInputMessage="1" showErrorMessage="1" errorTitle="Data Entry Alert " error="Must be a whole number. " sqref="C27:C31 E27:G31 C21:C25 E21:G25 C15:C19 E15:G19 C9:C13 E9:G13 C40:C44 E40:G44 C46:C49 E46:G49 C51:C54 E51:G54 C56:C59 E56:G59 C61:C64 E61:G64 C66:C70 E66:G70 C72:C76 E72:G76 C78:C82 E78:G82 C84:C88 E84:G88 C90:C94 E90:G94 C98:C102" xr:uid="{00000000-0002-0000-0500-000002000000}">
      <formula1>0</formula1>
      <formula2>99999999999999</formula2>
    </dataValidation>
  </dataValidations>
  <pageMargins left="0.7" right="0.7" top="0.5" bottom="0.4" header="0.3" footer="0.3"/>
  <pageSetup scale="55" fitToHeight="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5"/>
  <sheetViews>
    <sheetView topLeftCell="B1" zoomScale="80" zoomScaleNormal="80" workbookViewId="0">
      <pane ySplit="6" topLeftCell="A97" activePane="bottomLeft" state="frozen"/>
      <selection activeCell="B1" sqref="B1"/>
      <selection pane="bottomLeft" activeCell="B1" sqref="B1"/>
    </sheetView>
  </sheetViews>
  <sheetFormatPr defaultColWidth="39.6640625" defaultRowHeight="14.4" x14ac:dyDescent="0.3"/>
  <cols>
    <col min="1" max="1" width="16.5546875" style="55" hidden="1" customWidth="1"/>
    <col min="2" max="2" width="32.6640625" style="55" customWidth="1"/>
    <col min="3" max="8" width="28.6640625" style="55" customWidth="1"/>
    <col min="9" max="9" width="16" style="55" customWidth="1"/>
    <col min="10" max="16384" width="39.6640625" style="55"/>
  </cols>
  <sheetData>
    <row r="1" spans="1:9" ht="31.2" x14ac:dyDescent="0.6">
      <c r="B1" s="439" t="s">
        <v>913</v>
      </c>
    </row>
    <row r="2" spans="1:9" ht="30.6" x14ac:dyDescent="0.55000000000000004">
      <c r="B2" s="235" t="s">
        <v>592</v>
      </c>
      <c r="C2" s="236"/>
      <c r="D2" s="236"/>
      <c r="E2" s="236"/>
      <c r="F2" s="236"/>
      <c r="G2" s="236"/>
      <c r="H2" s="236"/>
      <c r="I2" s="249"/>
    </row>
    <row r="3" spans="1:9" s="49" customFormat="1" ht="23.4" x14ac:dyDescent="0.45">
      <c r="B3" s="237" t="s">
        <v>588</v>
      </c>
      <c r="C3" s="238"/>
      <c r="D3" s="238"/>
      <c r="E3" s="238"/>
      <c r="F3" s="239"/>
      <c r="G3" s="239"/>
      <c r="H3" s="239"/>
      <c r="I3" s="250"/>
    </row>
    <row r="4" spans="1:9" s="49" customFormat="1" ht="23.4" x14ac:dyDescent="0.3">
      <c r="B4" s="240" t="s">
        <v>589</v>
      </c>
      <c r="C4" s="241"/>
      <c r="D4" s="241"/>
      <c r="E4" s="242"/>
      <c r="F4" s="243"/>
      <c r="G4" s="244"/>
      <c r="H4" s="245"/>
      <c r="I4" s="250"/>
    </row>
    <row r="5" spans="1:9" ht="39.75" customHeight="1" x14ac:dyDescent="0.45">
      <c r="B5" s="246" t="s">
        <v>147</v>
      </c>
      <c r="C5" s="241"/>
      <c r="D5" s="241"/>
      <c r="E5" s="242"/>
      <c r="F5" s="243"/>
      <c r="G5" s="244"/>
      <c r="H5" s="247"/>
      <c r="I5" s="251"/>
    </row>
    <row r="6" spans="1:9" ht="99.75" customHeight="1" x14ac:dyDescent="0.3">
      <c r="B6" s="544" t="s">
        <v>798</v>
      </c>
      <c r="C6" s="545"/>
      <c r="D6" s="545"/>
      <c r="E6" s="545"/>
      <c r="F6" s="545"/>
      <c r="G6" s="545"/>
      <c r="H6" s="545"/>
      <c r="I6" s="546"/>
    </row>
    <row r="7" spans="1:9" ht="96" customHeight="1" x14ac:dyDescent="0.3">
      <c r="B7" s="229" t="s">
        <v>593</v>
      </c>
      <c r="C7" s="308" t="s">
        <v>200</v>
      </c>
      <c r="D7" s="230" t="s">
        <v>201</v>
      </c>
      <c r="E7" s="230" t="s">
        <v>142</v>
      </c>
      <c r="F7" s="230" t="s">
        <v>143</v>
      </c>
      <c r="G7" s="230" t="s">
        <v>144</v>
      </c>
      <c r="H7" s="248"/>
      <c r="I7" s="50" t="s">
        <v>590</v>
      </c>
    </row>
    <row r="8" spans="1:9" ht="42" customHeight="1" x14ac:dyDescent="0.35">
      <c r="A8" s="55" t="s">
        <v>213</v>
      </c>
      <c r="B8" s="542" t="s">
        <v>667</v>
      </c>
      <c r="C8" s="543"/>
      <c r="D8" s="543"/>
      <c r="E8" s="543"/>
      <c r="F8" s="543"/>
      <c r="G8" s="543"/>
      <c r="H8" s="232"/>
      <c r="I8" s="231" t="b">
        <v>1</v>
      </c>
    </row>
    <row r="9" spans="1:9" ht="16.8" x14ac:dyDescent="0.35">
      <c r="A9" s="55" t="s">
        <v>214</v>
      </c>
      <c r="B9" s="39" t="s">
        <v>206</v>
      </c>
      <c r="C9" s="85"/>
      <c r="D9" s="86"/>
      <c r="E9" s="85"/>
      <c r="F9" s="85"/>
      <c r="G9" s="85"/>
      <c r="H9" s="228"/>
      <c r="I9" s="88" t="b">
        <f t="shared" ref="I9:I13" si="0">IF(C9&gt;0,IF(D9=0,FALSE,TRUE),IF(D9&gt;0,FALSE,TRUE))</f>
        <v>1</v>
      </c>
    </row>
    <row r="10" spans="1:9" ht="16.8" x14ac:dyDescent="0.35">
      <c r="A10" s="55" t="s">
        <v>215</v>
      </c>
      <c r="B10" s="39" t="s">
        <v>207</v>
      </c>
      <c r="C10" s="85"/>
      <c r="D10" s="86"/>
      <c r="E10" s="85"/>
      <c r="F10" s="85"/>
      <c r="G10" s="85"/>
      <c r="H10" s="228"/>
      <c r="I10" s="88" t="b">
        <f t="shared" si="0"/>
        <v>1</v>
      </c>
    </row>
    <row r="11" spans="1:9" ht="16.8" x14ac:dyDescent="0.35">
      <c r="A11" s="55" t="s">
        <v>216</v>
      </c>
      <c r="B11" s="39" t="s">
        <v>208</v>
      </c>
      <c r="C11" s="85"/>
      <c r="D11" s="86"/>
      <c r="E11" s="85"/>
      <c r="F11" s="85"/>
      <c r="G11" s="85"/>
      <c r="H11" s="228"/>
      <c r="I11" s="88" t="b">
        <f t="shared" si="0"/>
        <v>1</v>
      </c>
    </row>
    <row r="12" spans="1:9" ht="16.8" x14ac:dyDescent="0.35">
      <c r="A12" s="55" t="s">
        <v>217</v>
      </c>
      <c r="B12" s="39" t="s">
        <v>209</v>
      </c>
      <c r="C12" s="85"/>
      <c r="D12" s="86"/>
      <c r="E12" s="85"/>
      <c r="F12" s="85"/>
      <c r="G12" s="85"/>
      <c r="H12" s="228"/>
      <c r="I12" s="88" t="b">
        <f t="shared" si="0"/>
        <v>1</v>
      </c>
    </row>
    <row r="13" spans="1:9" ht="16.8" x14ac:dyDescent="0.35">
      <c r="A13" s="55" t="s">
        <v>218</v>
      </c>
      <c r="B13" s="39" t="s">
        <v>210</v>
      </c>
      <c r="C13" s="85"/>
      <c r="D13" s="86"/>
      <c r="E13" s="85"/>
      <c r="F13" s="85"/>
      <c r="G13" s="85"/>
      <c r="H13" s="228"/>
      <c r="I13" s="88" t="b">
        <f t="shared" si="0"/>
        <v>1</v>
      </c>
    </row>
    <row r="14" spans="1:9" ht="42" customHeight="1" x14ac:dyDescent="0.35">
      <c r="A14" s="55" t="s">
        <v>219</v>
      </c>
      <c r="B14" s="542" t="s">
        <v>666</v>
      </c>
      <c r="C14" s="543"/>
      <c r="D14" s="543"/>
      <c r="E14" s="543"/>
      <c r="F14" s="543"/>
      <c r="G14" s="543"/>
      <c r="H14" s="232"/>
      <c r="I14" s="231" t="b">
        <v>1</v>
      </c>
    </row>
    <row r="15" spans="1:9" ht="16.8" x14ac:dyDescent="0.35">
      <c r="A15" s="55" t="s">
        <v>220</v>
      </c>
      <c r="B15" s="39" t="s">
        <v>206</v>
      </c>
      <c r="C15" s="85"/>
      <c r="D15" s="86"/>
      <c r="E15" s="85"/>
      <c r="F15" s="85"/>
      <c r="G15" s="85"/>
      <c r="H15" s="228"/>
      <c r="I15" s="88" t="b">
        <f t="shared" ref="I15:I19" si="1">IF(C15&gt;0,IF(D15=0,FALSE,TRUE),IF(D15&gt;0,FALSE,TRUE))</f>
        <v>1</v>
      </c>
    </row>
    <row r="16" spans="1:9" ht="16.8" x14ac:dyDescent="0.35">
      <c r="A16" s="55" t="s">
        <v>221</v>
      </c>
      <c r="B16" s="39" t="s">
        <v>207</v>
      </c>
      <c r="C16" s="85"/>
      <c r="D16" s="86"/>
      <c r="E16" s="85"/>
      <c r="F16" s="85"/>
      <c r="G16" s="85"/>
      <c r="H16" s="228"/>
      <c r="I16" s="88" t="b">
        <f t="shared" si="1"/>
        <v>1</v>
      </c>
    </row>
    <row r="17" spans="1:9" ht="16.8" x14ac:dyDescent="0.35">
      <c r="A17" s="55" t="s">
        <v>222</v>
      </c>
      <c r="B17" s="39" t="s">
        <v>208</v>
      </c>
      <c r="C17" s="85"/>
      <c r="D17" s="86"/>
      <c r="E17" s="85"/>
      <c r="F17" s="85"/>
      <c r="G17" s="85"/>
      <c r="H17" s="228"/>
      <c r="I17" s="88" t="b">
        <f t="shared" si="1"/>
        <v>1</v>
      </c>
    </row>
    <row r="18" spans="1:9" ht="16.8" x14ac:dyDescent="0.35">
      <c r="A18" s="55" t="s">
        <v>223</v>
      </c>
      <c r="B18" s="39" t="s">
        <v>209</v>
      </c>
      <c r="C18" s="85"/>
      <c r="D18" s="86"/>
      <c r="E18" s="85"/>
      <c r="F18" s="85"/>
      <c r="G18" s="85"/>
      <c r="H18" s="228"/>
      <c r="I18" s="88" t="b">
        <f t="shared" si="1"/>
        <v>1</v>
      </c>
    </row>
    <row r="19" spans="1:9" ht="16.8" x14ac:dyDescent="0.35">
      <c r="A19" s="55" t="s">
        <v>224</v>
      </c>
      <c r="B19" s="39" t="s">
        <v>210</v>
      </c>
      <c r="C19" s="85"/>
      <c r="D19" s="86"/>
      <c r="E19" s="85"/>
      <c r="F19" s="85"/>
      <c r="G19" s="85"/>
      <c r="H19" s="228"/>
      <c r="I19" s="88" t="b">
        <f t="shared" si="1"/>
        <v>1</v>
      </c>
    </row>
    <row r="20" spans="1:9" ht="42" customHeight="1" x14ac:dyDescent="0.35">
      <c r="A20" s="55" t="s">
        <v>225</v>
      </c>
      <c r="B20" s="542" t="s">
        <v>664</v>
      </c>
      <c r="C20" s="543"/>
      <c r="D20" s="543"/>
      <c r="E20" s="543"/>
      <c r="F20" s="543"/>
      <c r="G20" s="543"/>
      <c r="H20" s="232"/>
      <c r="I20" s="231" t="b">
        <v>1</v>
      </c>
    </row>
    <row r="21" spans="1:9" ht="16.8" x14ac:dyDescent="0.35">
      <c r="A21" s="55" t="s">
        <v>226</v>
      </c>
      <c r="B21" s="39" t="s">
        <v>206</v>
      </c>
      <c r="C21" s="85"/>
      <c r="D21" s="86"/>
      <c r="E21" s="85"/>
      <c r="F21" s="85"/>
      <c r="G21" s="85"/>
      <c r="H21" s="228"/>
      <c r="I21" s="88" t="b">
        <f t="shared" ref="I21:I25" si="2">IF(C21&gt;0,IF(D21=0,FALSE,TRUE),IF(D21&gt;0,FALSE,TRUE))</f>
        <v>1</v>
      </c>
    </row>
    <row r="22" spans="1:9" ht="16.8" x14ac:dyDescent="0.35">
      <c r="A22" s="55" t="s">
        <v>227</v>
      </c>
      <c r="B22" s="39" t="s">
        <v>207</v>
      </c>
      <c r="C22" s="85"/>
      <c r="D22" s="86"/>
      <c r="E22" s="85"/>
      <c r="F22" s="85"/>
      <c r="G22" s="85"/>
      <c r="H22" s="228"/>
      <c r="I22" s="88" t="b">
        <f t="shared" si="2"/>
        <v>1</v>
      </c>
    </row>
    <row r="23" spans="1:9" ht="16.8" x14ac:dyDescent="0.35">
      <c r="A23" s="55" t="s">
        <v>228</v>
      </c>
      <c r="B23" s="39" t="s">
        <v>208</v>
      </c>
      <c r="C23" s="85"/>
      <c r="D23" s="86"/>
      <c r="E23" s="85"/>
      <c r="F23" s="85"/>
      <c r="G23" s="85"/>
      <c r="H23" s="228"/>
      <c r="I23" s="88" t="b">
        <f t="shared" si="2"/>
        <v>1</v>
      </c>
    </row>
    <row r="24" spans="1:9" ht="16.8" x14ac:dyDescent="0.35">
      <c r="A24" s="55" t="s">
        <v>229</v>
      </c>
      <c r="B24" s="39" t="s">
        <v>209</v>
      </c>
      <c r="C24" s="85"/>
      <c r="D24" s="86"/>
      <c r="E24" s="85"/>
      <c r="F24" s="85"/>
      <c r="G24" s="85"/>
      <c r="H24" s="228"/>
      <c r="I24" s="88" t="b">
        <f t="shared" si="2"/>
        <v>1</v>
      </c>
    </row>
    <row r="25" spans="1:9" ht="16.8" x14ac:dyDescent="0.35">
      <c r="A25" s="55" t="s">
        <v>230</v>
      </c>
      <c r="B25" s="39" t="s">
        <v>210</v>
      </c>
      <c r="C25" s="85"/>
      <c r="D25" s="86"/>
      <c r="E25" s="85"/>
      <c r="F25" s="85"/>
      <c r="G25" s="85"/>
      <c r="H25" s="228"/>
      <c r="I25" s="88" t="b">
        <f t="shared" si="2"/>
        <v>1</v>
      </c>
    </row>
    <row r="26" spans="1:9" ht="42" customHeight="1" x14ac:dyDescent="0.5">
      <c r="A26" s="55" t="s">
        <v>231</v>
      </c>
      <c r="B26" s="542" t="s">
        <v>665</v>
      </c>
      <c r="C26" s="543"/>
      <c r="D26" s="543"/>
      <c r="E26" s="543"/>
      <c r="F26" s="543"/>
      <c r="G26" s="543"/>
      <c r="H26" s="233"/>
      <c r="I26" s="231" t="b">
        <v>1</v>
      </c>
    </row>
    <row r="27" spans="1:9" ht="16.8" x14ac:dyDescent="0.35">
      <c r="A27" s="55" t="s">
        <v>232</v>
      </c>
      <c r="B27" s="39" t="s">
        <v>206</v>
      </c>
      <c r="C27" s="85"/>
      <c r="D27" s="86"/>
      <c r="E27" s="85"/>
      <c r="F27" s="85"/>
      <c r="G27" s="85"/>
      <c r="H27" s="228"/>
      <c r="I27" s="88" t="b">
        <f t="shared" ref="I27:I30" si="3">IF(C27&gt;0,IF(D27=0,FALSE,TRUE),IF(D27&gt;0,FALSE,TRUE))</f>
        <v>1</v>
      </c>
    </row>
    <row r="28" spans="1:9" ht="16.8" x14ac:dyDescent="0.35">
      <c r="A28" s="55" t="s">
        <v>233</v>
      </c>
      <c r="B28" s="39" t="s">
        <v>207</v>
      </c>
      <c r="C28" s="85"/>
      <c r="D28" s="86"/>
      <c r="E28" s="85"/>
      <c r="F28" s="85"/>
      <c r="G28" s="85"/>
      <c r="H28" s="228"/>
      <c r="I28" s="88" t="b">
        <f t="shared" si="3"/>
        <v>1</v>
      </c>
    </row>
    <row r="29" spans="1:9" ht="16.8" x14ac:dyDescent="0.35">
      <c r="A29" s="55" t="s">
        <v>234</v>
      </c>
      <c r="B29" s="39" t="s">
        <v>208</v>
      </c>
      <c r="C29" s="85"/>
      <c r="D29" s="86"/>
      <c r="E29" s="85"/>
      <c r="F29" s="85"/>
      <c r="G29" s="85"/>
      <c r="H29" s="228"/>
      <c r="I29" s="88" t="b">
        <f t="shared" si="3"/>
        <v>1</v>
      </c>
    </row>
    <row r="30" spans="1:9" ht="16.8" x14ac:dyDescent="0.35">
      <c r="A30" s="55" t="s">
        <v>235</v>
      </c>
      <c r="B30" s="39" t="s">
        <v>209</v>
      </c>
      <c r="C30" s="85"/>
      <c r="D30" s="86"/>
      <c r="E30" s="85"/>
      <c r="F30" s="85"/>
      <c r="G30" s="85"/>
      <c r="H30" s="228"/>
      <c r="I30" s="88" t="b">
        <f t="shared" si="3"/>
        <v>1</v>
      </c>
    </row>
    <row r="31" spans="1:9" ht="16.8" x14ac:dyDescent="0.35">
      <c r="A31" s="55" t="s">
        <v>236</v>
      </c>
      <c r="B31" s="39" t="s">
        <v>210</v>
      </c>
      <c r="C31" s="85"/>
      <c r="D31" s="86"/>
      <c r="E31" s="85"/>
      <c r="F31" s="85"/>
      <c r="G31" s="85"/>
      <c r="H31" s="228"/>
      <c r="I31" s="88" t="b">
        <f>IF(C31&gt;0,IF(D31=0,FALSE,TRUE),IF(D31&gt;0,FALSE,TRUE))</f>
        <v>1</v>
      </c>
    </row>
    <row r="32" spans="1:9" ht="42" customHeight="1" x14ac:dyDescent="0.35">
      <c r="A32" s="55" t="s">
        <v>704</v>
      </c>
      <c r="B32" s="540" t="s">
        <v>713</v>
      </c>
      <c r="C32" s="549"/>
      <c r="D32" s="549"/>
      <c r="E32" s="549"/>
      <c r="F32" s="549"/>
      <c r="G32" s="549"/>
      <c r="H32" s="300"/>
      <c r="I32" s="301" t="b">
        <v>1</v>
      </c>
    </row>
    <row r="33" spans="1:9" ht="16.8" x14ac:dyDescent="0.35">
      <c r="A33" s="55" t="s">
        <v>705</v>
      </c>
      <c r="B33" s="303" t="s">
        <v>206</v>
      </c>
      <c r="C33" s="304">
        <f>C9+C15+C21+C27</f>
        <v>0</v>
      </c>
      <c r="D33" s="305">
        <f>D9+D15+D21+D27</f>
        <v>0</v>
      </c>
      <c r="E33" s="304">
        <f t="shared" ref="E33:G33" si="4">E9+E15+E21+E27</f>
        <v>0</v>
      </c>
      <c r="F33" s="304">
        <f t="shared" si="4"/>
        <v>0</v>
      </c>
      <c r="G33" s="304">
        <f t="shared" si="4"/>
        <v>0</v>
      </c>
      <c r="H33" s="300"/>
      <c r="I33" s="87" t="b">
        <v>1</v>
      </c>
    </row>
    <row r="34" spans="1:9" ht="16.8" x14ac:dyDescent="0.35">
      <c r="A34" s="55" t="s">
        <v>706</v>
      </c>
      <c r="B34" s="303" t="s">
        <v>207</v>
      </c>
      <c r="C34" s="304">
        <f t="shared" ref="C34:G37" si="5">C10+C16+C22+C28</f>
        <v>0</v>
      </c>
      <c r="D34" s="305">
        <f t="shared" si="5"/>
        <v>0</v>
      </c>
      <c r="E34" s="304">
        <f t="shared" si="5"/>
        <v>0</v>
      </c>
      <c r="F34" s="304">
        <f t="shared" si="5"/>
        <v>0</v>
      </c>
      <c r="G34" s="304">
        <f t="shared" si="5"/>
        <v>0</v>
      </c>
      <c r="H34" s="300"/>
      <c r="I34" s="87" t="b">
        <v>1</v>
      </c>
    </row>
    <row r="35" spans="1:9" ht="16.8" x14ac:dyDescent="0.35">
      <c r="A35" s="55" t="s">
        <v>707</v>
      </c>
      <c r="B35" s="303" t="s">
        <v>208</v>
      </c>
      <c r="C35" s="304">
        <f t="shared" si="5"/>
        <v>0</v>
      </c>
      <c r="D35" s="305">
        <f t="shared" si="5"/>
        <v>0</v>
      </c>
      <c r="E35" s="304">
        <f t="shared" si="5"/>
        <v>0</v>
      </c>
      <c r="F35" s="304">
        <f t="shared" si="5"/>
        <v>0</v>
      </c>
      <c r="G35" s="304">
        <f t="shared" si="5"/>
        <v>0</v>
      </c>
      <c r="H35" s="300"/>
      <c r="I35" s="87" t="b">
        <v>1</v>
      </c>
    </row>
    <row r="36" spans="1:9" ht="16.8" x14ac:dyDescent="0.35">
      <c r="A36" s="55" t="s">
        <v>708</v>
      </c>
      <c r="B36" s="303" t="s">
        <v>209</v>
      </c>
      <c r="C36" s="304">
        <f t="shared" si="5"/>
        <v>0</v>
      </c>
      <c r="D36" s="305">
        <f t="shared" si="5"/>
        <v>0</v>
      </c>
      <c r="E36" s="304">
        <f t="shared" si="5"/>
        <v>0</v>
      </c>
      <c r="F36" s="304">
        <f t="shared" si="5"/>
        <v>0</v>
      </c>
      <c r="G36" s="304">
        <f t="shared" si="5"/>
        <v>0</v>
      </c>
      <c r="H36" s="300"/>
      <c r="I36" s="87" t="b">
        <v>1</v>
      </c>
    </row>
    <row r="37" spans="1:9" ht="16.8" x14ac:dyDescent="0.35">
      <c r="A37" s="55" t="s">
        <v>709</v>
      </c>
      <c r="B37" s="303" t="s">
        <v>210</v>
      </c>
      <c r="C37" s="304">
        <f t="shared" si="5"/>
        <v>0</v>
      </c>
      <c r="D37" s="305">
        <f t="shared" si="5"/>
        <v>0</v>
      </c>
      <c r="E37" s="304">
        <f t="shared" si="5"/>
        <v>0</v>
      </c>
      <c r="F37" s="304">
        <f t="shared" si="5"/>
        <v>0</v>
      </c>
      <c r="G37" s="304">
        <f t="shared" si="5"/>
        <v>0</v>
      </c>
      <c r="H37" s="300"/>
      <c r="I37" s="87" t="b">
        <v>1</v>
      </c>
    </row>
    <row r="38" spans="1:9" ht="70.2" x14ac:dyDescent="0.35">
      <c r="A38" s="55" t="s">
        <v>710</v>
      </c>
      <c r="B38" s="255" t="s">
        <v>146</v>
      </c>
      <c r="C38" s="296">
        <f>SUM(C9:C31)</f>
        <v>0</v>
      </c>
      <c r="D38" s="299">
        <f>SUM(D9:D31)</f>
        <v>0</v>
      </c>
      <c r="E38" s="296">
        <f>SUM(E9:E31)</f>
        <v>0</v>
      </c>
      <c r="F38" s="297">
        <f>SUM(F9:F31)</f>
        <v>0</v>
      </c>
      <c r="G38" s="298">
        <f>SUM(G9:G31)</f>
        <v>0</v>
      </c>
      <c r="H38" s="313"/>
      <c r="I38" s="263" t="b">
        <v>1</v>
      </c>
    </row>
    <row r="39" spans="1:9" ht="60" customHeight="1" x14ac:dyDescent="0.5">
      <c r="A39" s="55" t="s">
        <v>237</v>
      </c>
      <c r="B39" s="547" t="s">
        <v>663</v>
      </c>
      <c r="C39" s="548"/>
      <c r="D39" s="548"/>
      <c r="E39" s="548"/>
      <c r="F39" s="548"/>
      <c r="G39" s="548"/>
      <c r="H39" s="302"/>
      <c r="I39" s="301" t="b">
        <v>1</v>
      </c>
    </row>
    <row r="40" spans="1:9" ht="16.8" x14ac:dyDescent="0.35">
      <c r="A40" s="55" t="s">
        <v>238</v>
      </c>
      <c r="B40" s="39" t="s">
        <v>206</v>
      </c>
      <c r="C40" s="85"/>
      <c r="D40" s="86"/>
      <c r="E40" s="85"/>
      <c r="F40" s="85"/>
      <c r="G40" s="85"/>
      <c r="H40" s="228"/>
      <c r="I40" s="88" t="b">
        <f t="shared" ref="I40:I44" si="6">IF(C40&gt;0,IF(D40=0,FALSE,TRUE),IF(D40&gt;0,FALSE,TRUE))</f>
        <v>1</v>
      </c>
    </row>
    <row r="41" spans="1:9" ht="16.8" x14ac:dyDescent="0.35">
      <c r="A41" s="55" t="s">
        <v>239</v>
      </c>
      <c r="B41" s="39" t="s">
        <v>207</v>
      </c>
      <c r="C41" s="85"/>
      <c r="D41" s="86"/>
      <c r="E41" s="85"/>
      <c r="F41" s="85"/>
      <c r="G41" s="85"/>
      <c r="H41" s="228"/>
      <c r="I41" s="88" t="b">
        <f t="shared" si="6"/>
        <v>1</v>
      </c>
    </row>
    <row r="42" spans="1:9" ht="16.8" x14ac:dyDescent="0.35">
      <c r="A42" s="55" t="s">
        <v>240</v>
      </c>
      <c r="B42" s="39" t="s">
        <v>208</v>
      </c>
      <c r="C42" s="85"/>
      <c r="D42" s="86"/>
      <c r="E42" s="85"/>
      <c r="F42" s="85"/>
      <c r="G42" s="85"/>
      <c r="H42" s="228"/>
      <c r="I42" s="88" t="b">
        <f t="shared" si="6"/>
        <v>1</v>
      </c>
    </row>
    <row r="43" spans="1:9" ht="16.8" x14ac:dyDescent="0.35">
      <c r="A43" s="55" t="s">
        <v>241</v>
      </c>
      <c r="B43" s="39" t="s">
        <v>209</v>
      </c>
      <c r="C43" s="85"/>
      <c r="D43" s="86"/>
      <c r="E43" s="85"/>
      <c r="F43" s="85"/>
      <c r="G43" s="85"/>
      <c r="H43" s="228"/>
      <c r="I43" s="88" t="b">
        <f t="shared" si="6"/>
        <v>1</v>
      </c>
    </row>
    <row r="44" spans="1:9" ht="16.8" x14ac:dyDescent="0.35">
      <c r="A44" s="55" t="s">
        <v>242</v>
      </c>
      <c r="B44" s="39" t="s">
        <v>210</v>
      </c>
      <c r="C44" s="85"/>
      <c r="D44" s="86"/>
      <c r="E44" s="85"/>
      <c r="F44" s="85"/>
      <c r="G44" s="85"/>
      <c r="H44" s="228"/>
      <c r="I44" s="88" t="b">
        <f t="shared" si="6"/>
        <v>1</v>
      </c>
    </row>
    <row r="45" spans="1:9" ht="42" customHeight="1" x14ac:dyDescent="0.35">
      <c r="A45" s="55" t="s">
        <v>243</v>
      </c>
      <c r="B45" s="542" t="s">
        <v>662</v>
      </c>
      <c r="C45" s="543"/>
      <c r="D45" s="543"/>
      <c r="E45" s="543"/>
      <c r="F45" s="543"/>
      <c r="G45" s="543"/>
      <c r="H45" s="228"/>
      <c r="I45" s="301" t="b">
        <v>1</v>
      </c>
    </row>
    <row r="46" spans="1:9" ht="16.8" x14ac:dyDescent="0.35">
      <c r="A46" s="55" t="s">
        <v>244</v>
      </c>
      <c r="B46" s="39" t="s">
        <v>206</v>
      </c>
      <c r="C46" s="85"/>
      <c r="D46" s="86"/>
      <c r="E46" s="85"/>
      <c r="F46" s="85"/>
      <c r="G46" s="85"/>
      <c r="H46" s="228"/>
      <c r="I46" s="88" t="b">
        <f t="shared" ref="I46:I49" si="7">IF(C46&gt;0,IF(D46=0,FALSE,TRUE),IF(D46&gt;0,FALSE,TRUE))</f>
        <v>1</v>
      </c>
    </row>
    <row r="47" spans="1:9" ht="16.8" x14ac:dyDescent="0.35">
      <c r="A47" s="55" t="s">
        <v>245</v>
      </c>
      <c r="B47" s="39" t="s">
        <v>207</v>
      </c>
      <c r="C47" s="85"/>
      <c r="D47" s="86"/>
      <c r="E47" s="85"/>
      <c r="F47" s="85"/>
      <c r="G47" s="85"/>
      <c r="H47" s="228"/>
      <c r="I47" s="88" t="b">
        <f t="shared" si="7"/>
        <v>1</v>
      </c>
    </row>
    <row r="48" spans="1:9" ht="16.8" x14ac:dyDescent="0.35">
      <c r="A48" s="55" t="s">
        <v>246</v>
      </c>
      <c r="B48" s="39" t="s">
        <v>211</v>
      </c>
      <c r="C48" s="85"/>
      <c r="D48" s="86"/>
      <c r="E48" s="85"/>
      <c r="F48" s="85"/>
      <c r="G48" s="85"/>
      <c r="H48" s="228"/>
      <c r="I48" s="88" t="b">
        <f t="shared" si="7"/>
        <v>1</v>
      </c>
    </row>
    <row r="49" spans="1:9" ht="16.8" x14ac:dyDescent="0.35">
      <c r="A49" s="55" t="s">
        <v>247</v>
      </c>
      <c r="B49" s="40" t="s">
        <v>210</v>
      </c>
      <c r="C49" s="85"/>
      <c r="D49" s="86"/>
      <c r="E49" s="85"/>
      <c r="F49" s="85"/>
      <c r="G49" s="85"/>
      <c r="H49" s="228"/>
      <c r="I49" s="88" t="b">
        <f t="shared" si="7"/>
        <v>1</v>
      </c>
    </row>
    <row r="50" spans="1:9" ht="42" customHeight="1" x14ac:dyDescent="0.5">
      <c r="A50" s="55" t="s">
        <v>248</v>
      </c>
      <c r="B50" s="542" t="s">
        <v>661</v>
      </c>
      <c r="C50" s="543"/>
      <c r="D50" s="543"/>
      <c r="E50" s="543"/>
      <c r="F50" s="543"/>
      <c r="G50" s="543"/>
      <c r="H50" s="233"/>
      <c r="I50" s="301" t="b">
        <v>1</v>
      </c>
    </row>
    <row r="51" spans="1:9" ht="16.8" x14ac:dyDescent="0.35">
      <c r="A51" s="55" t="s">
        <v>249</v>
      </c>
      <c r="B51" s="39" t="s">
        <v>206</v>
      </c>
      <c r="C51" s="85"/>
      <c r="D51" s="86"/>
      <c r="E51" s="85"/>
      <c r="F51" s="85"/>
      <c r="G51" s="85"/>
      <c r="H51" s="228"/>
      <c r="I51" s="88" t="b">
        <f t="shared" ref="I51:I54" si="8">IF(C51&gt;0,IF(D51=0,FALSE,TRUE),IF(D51&gt;0,FALSE,TRUE))</f>
        <v>1</v>
      </c>
    </row>
    <row r="52" spans="1:9" ht="16.8" x14ac:dyDescent="0.35">
      <c r="A52" s="55" t="s">
        <v>250</v>
      </c>
      <c r="B52" s="39" t="s">
        <v>207</v>
      </c>
      <c r="C52" s="85"/>
      <c r="D52" s="86"/>
      <c r="E52" s="85"/>
      <c r="F52" s="85"/>
      <c r="G52" s="85"/>
      <c r="H52" s="228"/>
      <c r="I52" s="88" t="b">
        <f t="shared" si="8"/>
        <v>1</v>
      </c>
    </row>
    <row r="53" spans="1:9" ht="16.8" x14ac:dyDescent="0.35">
      <c r="A53" s="55" t="s">
        <v>251</v>
      </c>
      <c r="B53" s="39" t="s">
        <v>211</v>
      </c>
      <c r="C53" s="85"/>
      <c r="D53" s="86"/>
      <c r="E53" s="85"/>
      <c r="F53" s="85"/>
      <c r="G53" s="85"/>
      <c r="H53" s="228"/>
      <c r="I53" s="88" t="b">
        <f t="shared" si="8"/>
        <v>1</v>
      </c>
    </row>
    <row r="54" spans="1:9" ht="16.8" x14ac:dyDescent="0.35">
      <c r="A54" s="55" t="s">
        <v>252</v>
      </c>
      <c r="B54" s="40" t="s">
        <v>210</v>
      </c>
      <c r="C54" s="85"/>
      <c r="D54" s="86"/>
      <c r="E54" s="85"/>
      <c r="F54" s="85"/>
      <c r="G54" s="85"/>
      <c r="H54" s="228"/>
      <c r="I54" s="88" t="b">
        <f t="shared" si="8"/>
        <v>1</v>
      </c>
    </row>
    <row r="55" spans="1:9" ht="42" customHeight="1" x14ac:dyDescent="0.35">
      <c r="A55" s="55" t="s">
        <v>253</v>
      </c>
      <c r="B55" s="542" t="s">
        <v>660</v>
      </c>
      <c r="C55" s="543"/>
      <c r="D55" s="543"/>
      <c r="E55" s="543"/>
      <c r="F55" s="543"/>
      <c r="G55" s="543"/>
      <c r="H55" s="228"/>
      <c r="I55" s="301" t="b">
        <v>1</v>
      </c>
    </row>
    <row r="56" spans="1:9" ht="16.8" x14ac:dyDescent="0.35">
      <c r="A56" s="55" t="s">
        <v>254</v>
      </c>
      <c r="B56" s="39" t="s">
        <v>206</v>
      </c>
      <c r="C56" s="85"/>
      <c r="D56" s="86"/>
      <c r="E56" s="85"/>
      <c r="F56" s="85"/>
      <c r="G56" s="85"/>
      <c r="H56" s="228"/>
      <c r="I56" s="88" t="b">
        <f t="shared" ref="I56:I59" si="9">IF(C56&gt;0,IF(D56=0,FALSE,TRUE),IF(D56&gt;0,FALSE,TRUE))</f>
        <v>1</v>
      </c>
    </row>
    <row r="57" spans="1:9" ht="16.8" x14ac:dyDescent="0.35">
      <c r="A57" s="55" t="s">
        <v>255</v>
      </c>
      <c r="B57" s="39" t="s">
        <v>207</v>
      </c>
      <c r="C57" s="85"/>
      <c r="D57" s="86"/>
      <c r="E57" s="85"/>
      <c r="F57" s="85"/>
      <c r="G57" s="85"/>
      <c r="H57" s="228"/>
      <c r="I57" s="88" t="b">
        <f t="shared" si="9"/>
        <v>1</v>
      </c>
    </row>
    <row r="58" spans="1:9" ht="16.8" x14ac:dyDescent="0.35">
      <c r="A58" s="55" t="s">
        <v>256</v>
      </c>
      <c r="B58" s="39" t="s">
        <v>211</v>
      </c>
      <c r="C58" s="85"/>
      <c r="D58" s="86"/>
      <c r="E58" s="85"/>
      <c r="F58" s="85"/>
      <c r="G58" s="85"/>
      <c r="H58" s="228"/>
      <c r="I58" s="88" t="b">
        <f t="shared" si="9"/>
        <v>1</v>
      </c>
    </row>
    <row r="59" spans="1:9" ht="16.8" x14ac:dyDescent="0.35">
      <c r="A59" s="55" t="s">
        <v>257</v>
      </c>
      <c r="B59" s="40" t="s">
        <v>210</v>
      </c>
      <c r="C59" s="85"/>
      <c r="D59" s="86"/>
      <c r="E59" s="85"/>
      <c r="F59" s="85"/>
      <c r="G59" s="85"/>
      <c r="H59" s="228"/>
      <c r="I59" s="88" t="b">
        <f t="shared" si="9"/>
        <v>1</v>
      </c>
    </row>
    <row r="60" spans="1:9" ht="42" customHeight="1" x14ac:dyDescent="0.5">
      <c r="A60" s="55" t="s">
        <v>258</v>
      </c>
      <c r="B60" s="542" t="s">
        <v>659</v>
      </c>
      <c r="C60" s="543"/>
      <c r="D60" s="543"/>
      <c r="E60" s="543"/>
      <c r="F60" s="543"/>
      <c r="G60" s="543"/>
      <c r="H60" s="233"/>
      <c r="I60" s="301" t="b">
        <v>1</v>
      </c>
    </row>
    <row r="61" spans="1:9" ht="16.8" x14ac:dyDescent="0.35">
      <c r="A61" s="55" t="s">
        <v>259</v>
      </c>
      <c r="B61" s="39" t="s">
        <v>206</v>
      </c>
      <c r="C61" s="85"/>
      <c r="D61" s="86"/>
      <c r="E61" s="85"/>
      <c r="F61" s="85"/>
      <c r="G61" s="85"/>
      <c r="H61" s="228"/>
      <c r="I61" s="88" t="b">
        <f t="shared" ref="I61:I64" si="10">IF(C61&gt;0,IF(D61=0,FALSE,TRUE),IF(D61&gt;0,FALSE,TRUE))</f>
        <v>1</v>
      </c>
    </row>
    <row r="62" spans="1:9" ht="16.8" x14ac:dyDescent="0.35">
      <c r="A62" s="55" t="s">
        <v>260</v>
      </c>
      <c r="B62" s="39" t="s">
        <v>207</v>
      </c>
      <c r="C62" s="85"/>
      <c r="D62" s="86"/>
      <c r="E62" s="85"/>
      <c r="F62" s="85"/>
      <c r="G62" s="85"/>
      <c r="H62" s="228"/>
      <c r="I62" s="88" t="b">
        <f t="shared" si="10"/>
        <v>1</v>
      </c>
    </row>
    <row r="63" spans="1:9" ht="16.8" x14ac:dyDescent="0.35">
      <c r="A63" s="55" t="s">
        <v>261</v>
      </c>
      <c r="B63" s="39" t="s">
        <v>211</v>
      </c>
      <c r="C63" s="85"/>
      <c r="D63" s="86"/>
      <c r="E63" s="85"/>
      <c r="F63" s="85"/>
      <c r="G63" s="85"/>
      <c r="H63" s="228"/>
      <c r="I63" s="88" t="b">
        <f t="shared" si="10"/>
        <v>1</v>
      </c>
    </row>
    <row r="64" spans="1:9" ht="16.8" x14ac:dyDescent="0.35">
      <c r="A64" s="55" t="s">
        <v>262</v>
      </c>
      <c r="B64" s="40" t="s">
        <v>210</v>
      </c>
      <c r="C64" s="85"/>
      <c r="D64" s="86"/>
      <c r="E64" s="85"/>
      <c r="F64" s="85"/>
      <c r="G64" s="85"/>
      <c r="H64" s="228"/>
      <c r="I64" s="88" t="b">
        <f t="shared" si="10"/>
        <v>1</v>
      </c>
    </row>
    <row r="65" spans="1:9" ht="42" customHeight="1" x14ac:dyDescent="0.5">
      <c r="A65" s="55" t="s">
        <v>263</v>
      </c>
      <c r="B65" s="542" t="s">
        <v>656</v>
      </c>
      <c r="C65" s="543"/>
      <c r="D65" s="543"/>
      <c r="E65" s="543"/>
      <c r="F65" s="543"/>
      <c r="G65" s="543"/>
      <c r="H65" s="233"/>
      <c r="I65" s="301" t="b">
        <v>1</v>
      </c>
    </row>
    <row r="66" spans="1:9" ht="16.8" x14ac:dyDescent="0.35">
      <c r="A66" s="55" t="s">
        <v>264</v>
      </c>
      <c r="B66" s="39" t="s">
        <v>206</v>
      </c>
      <c r="C66" s="85"/>
      <c r="D66" s="86"/>
      <c r="E66" s="85"/>
      <c r="F66" s="85"/>
      <c r="G66" s="85"/>
      <c r="H66" s="228"/>
      <c r="I66" s="88" t="b">
        <f t="shared" ref="I66:I70" si="11">IF(C66&gt;0,IF(D66=0,FALSE,TRUE),IF(D66&gt;0,FALSE,TRUE))</f>
        <v>1</v>
      </c>
    </row>
    <row r="67" spans="1:9" ht="16.8" x14ac:dyDescent="0.35">
      <c r="A67" s="55" t="s">
        <v>265</v>
      </c>
      <c r="B67" s="39" t="s">
        <v>207</v>
      </c>
      <c r="C67" s="85"/>
      <c r="D67" s="86"/>
      <c r="E67" s="85"/>
      <c r="F67" s="85"/>
      <c r="G67" s="85"/>
      <c r="H67" s="228"/>
      <c r="I67" s="88" t="b">
        <f t="shared" si="11"/>
        <v>1</v>
      </c>
    </row>
    <row r="68" spans="1:9" ht="16.8" x14ac:dyDescent="0.35">
      <c r="A68" s="55" t="s">
        <v>266</v>
      </c>
      <c r="B68" s="39" t="s">
        <v>208</v>
      </c>
      <c r="C68" s="85"/>
      <c r="D68" s="86"/>
      <c r="E68" s="85"/>
      <c r="F68" s="85"/>
      <c r="G68" s="85"/>
      <c r="H68" s="228"/>
      <c r="I68" s="88" t="b">
        <f t="shared" si="11"/>
        <v>1</v>
      </c>
    </row>
    <row r="69" spans="1:9" ht="16.8" x14ac:dyDescent="0.35">
      <c r="A69" s="55" t="s">
        <v>267</v>
      </c>
      <c r="B69" s="39" t="s">
        <v>209</v>
      </c>
      <c r="C69" s="85"/>
      <c r="D69" s="86"/>
      <c r="E69" s="85"/>
      <c r="F69" s="85"/>
      <c r="G69" s="85"/>
      <c r="H69" s="228"/>
      <c r="I69" s="88" t="b">
        <f t="shared" si="11"/>
        <v>1</v>
      </c>
    </row>
    <row r="70" spans="1:9" ht="16.8" x14ac:dyDescent="0.35">
      <c r="A70" s="55" t="s">
        <v>268</v>
      </c>
      <c r="B70" s="39" t="s">
        <v>210</v>
      </c>
      <c r="C70" s="85"/>
      <c r="D70" s="86"/>
      <c r="E70" s="85"/>
      <c r="F70" s="85"/>
      <c r="G70" s="85"/>
      <c r="H70" s="228"/>
      <c r="I70" s="88" t="b">
        <f t="shared" si="11"/>
        <v>1</v>
      </c>
    </row>
    <row r="71" spans="1:9" ht="42" customHeight="1" x14ac:dyDescent="0.35">
      <c r="A71" s="55" t="s">
        <v>269</v>
      </c>
      <c r="B71" s="542" t="s">
        <v>658</v>
      </c>
      <c r="C71" s="543"/>
      <c r="D71" s="543"/>
      <c r="E71" s="543"/>
      <c r="F71" s="543"/>
      <c r="G71" s="543"/>
      <c r="H71" s="228"/>
      <c r="I71" s="301" t="b">
        <v>1</v>
      </c>
    </row>
    <row r="72" spans="1:9" ht="16.8" x14ac:dyDescent="0.35">
      <c r="A72" s="55" t="s">
        <v>270</v>
      </c>
      <c r="B72" s="39" t="s">
        <v>206</v>
      </c>
      <c r="C72" s="85"/>
      <c r="D72" s="86"/>
      <c r="E72" s="85"/>
      <c r="F72" s="85"/>
      <c r="G72" s="85"/>
      <c r="H72" s="228"/>
      <c r="I72" s="88" t="b">
        <f t="shared" ref="I72:I76" si="12">IF(C72&gt;0,IF(D72=0,FALSE,TRUE),IF(D72&gt;0,FALSE,TRUE))</f>
        <v>1</v>
      </c>
    </row>
    <row r="73" spans="1:9" ht="16.8" x14ac:dyDescent="0.35">
      <c r="A73" s="55" t="s">
        <v>271</v>
      </c>
      <c r="B73" s="39" t="s">
        <v>207</v>
      </c>
      <c r="C73" s="85"/>
      <c r="D73" s="86"/>
      <c r="E73" s="85"/>
      <c r="F73" s="85"/>
      <c r="G73" s="85"/>
      <c r="H73" s="228"/>
      <c r="I73" s="88" t="b">
        <f t="shared" si="12"/>
        <v>1</v>
      </c>
    </row>
    <row r="74" spans="1:9" ht="16.8" x14ac:dyDescent="0.35">
      <c r="A74" s="55" t="s">
        <v>272</v>
      </c>
      <c r="B74" s="39" t="s">
        <v>208</v>
      </c>
      <c r="C74" s="85"/>
      <c r="D74" s="86"/>
      <c r="E74" s="85"/>
      <c r="F74" s="85"/>
      <c r="G74" s="85"/>
      <c r="H74" s="228"/>
      <c r="I74" s="88" t="b">
        <f t="shared" si="12"/>
        <v>1</v>
      </c>
    </row>
    <row r="75" spans="1:9" ht="16.8" x14ac:dyDescent="0.35">
      <c r="A75" s="55" t="s">
        <v>273</v>
      </c>
      <c r="B75" s="39" t="s">
        <v>209</v>
      </c>
      <c r="C75" s="85"/>
      <c r="D75" s="86"/>
      <c r="E75" s="85"/>
      <c r="F75" s="85"/>
      <c r="G75" s="85"/>
      <c r="H75" s="228"/>
      <c r="I75" s="88" t="b">
        <f t="shared" si="12"/>
        <v>1</v>
      </c>
    </row>
    <row r="76" spans="1:9" ht="16.8" x14ac:dyDescent="0.35">
      <c r="A76" s="55" t="s">
        <v>274</v>
      </c>
      <c r="B76" s="39" t="s">
        <v>210</v>
      </c>
      <c r="C76" s="85"/>
      <c r="D76" s="86"/>
      <c r="E76" s="85"/>
      <c r="F76" s="85"/>
      <c r="G76" s="85"/>
      <c r="H76" s="228"/>
      <c r="I76" s="88" t="b">
        <f t="shared" si="12"/>
        <v>1</v>
      </c>
    </row>
    <row r="77" spans="1:9" ht="42" customHeight="1" x14ac:dyDescent="0.35">
      <c r="A77" s="55" t="s">
        <v>275</v>
      </c>
      <c r="B77" s="542" t="s">
        <v>657</v>
      </c>
      <c r="C77" s="543"/>
      <c r="D77" s="543"/>
      <c r="E77" s="543"/>
      <c r="F77" s="543"/>
      <c r="G77" s="543"/>
      <c r="H77" s="228"/>
      <c r="I77" s="301" t="b">
        <v>1</v>
      </c>
    </row>
    <row r="78" spans="1:9" ht="16.8" x14ac:dyDescent="0.35">
      <c r="A78" s="55" t="s">
        <v>276</v>
      </c>
      <c r="B78" s="39" t="s">
        <v>206</v>
      </c>
      <c r="C78" s="85"/>
      <c r="D78" s="86"/>
      <c r="E78" s="85"/>
      <c r="F78" s="85"/>
      <c r="G78" s="85"/>
      <c r="H78" s="228"/>
      <c r="I78" s="88" t="b">
        <f t="shared" ref="I78:I82" si="13">IF(C78&gt;0,IF(D78=0,FALSE,TRUE),IF(D78&gt;0,FALSE,TRUE))</f>
        <v>1</v>
      </c>
    </row>
    <row r="79" spans="1:9" ht="16.8" x14ac:dyDescent="0.35">
      <c r="A79" s="55" t="s">
        <v>277</v>
      </c>
      <c r="B79" s="39" t="s">
        <v>207</v>
      </c>
      <c r="C79" s="85"/>
      <c r="D79" s="86"/>
      <c r="E79" s="85"/>
      <c r="F79" s="85"/>
      <c r="G79" s="85"/>
      <c r="H79" s="228"/>
      <c r="I79" s="88" t="b">
        <f t="shared" si="13"/>
        <v>1</v>
      </c>
    </row>
    <row r="80" spans="1:9" ht="16.8" x14ac:dyDescent="0.35">
      <c r="A80" s="55" t="s">
        <v>278</v>
      </c>
      <c r="B80" s="39" t="s">
        <v>208</v>
      </c>
      <c r="C80" s="85"/>
      <c r="D80" s="86"/>
      <c r="E80" s="85"/>
      <c r="F80" s="85"/>
      <c r="G80" s="85"/>
      <c r="H80" s="228"/>
      <c r="I80" s="88" t="b">
        <f t="shared" si="13"/>
        <v>1</v>
      </c>
    </row>
    <row r="81" spans="1:9" ht="16.8" x14ac:dyDescent="0.35">
      <c r="A81" s="55" t="s">
        <v>279</v>
      </c>
      <c r="B81" s="39" t="s">
        <v>209</v>
      </c>
      <c r="C81" s="85"/>
      <c r="D81" s="86"/>
      <c r="E81" s="85"/>
      <c r="F81" s="85"/>
      <c r="G81" s="85"/>
      <c r="H81" s="228"/>
      <c r="I81" s="88" t="b">
        <f t="shared" si="13"/>
        <v>1</v>
      </c>
    </row>
    <row r="82" spans="1:9" ht="16.8" x14ac:dyDescent="0.35">
      <c r="A82" s="55" t="s">
        <v>280</v>
      </c>
      <c r="B82" s="39" t="s">
        <v>210</v>
      </c>
      <c r="C82" s="85"/>
      <c r="D82" s="86"/>
      <c r="E82" s="85"/>
      <c r="F82" s="85"/>
      <c r="G82" s="85"/>
      <c r="H82" s="228"/>
      <c r="I82" s="88" t="b">
        <f t="shared" si="13"/>
        <v>1</v>
      </c>
    </row>
    <row r="83" spans="1:9" ht="42" customHeight="1" x14ac:dyDescent="0.35">
      <c r="A83" s="55" t="s">
        <v>281</v>
      </c>
      <c r="B83" s="542" t="s">
        <v>655</v>
      </c>
      <c r="C83" s="543"/>
      <c r="D83" s="543"/>
      <c r="E83" s="543"/>
      <c r="F83" s="543"/>
      <c r="G83" s="543"/>
      <c r="H83" s="228"/>
      <c r="I83" s="301" t="b">
        <v>1</v>
      </c>
    </row>
    <row r="84" spans="1:9" ht="16.8" x14ac:dyDescent="0.35">
      <c r="A84" s="55" t="s">
        <v>282</v>
      </c>
      <c r="B84" s="39" t="s">
        <v>206</v>
      </c>
      <c r="C84" s="85"/>
      <c r="D84" s="86"/>
      <c r="E84" s="85"/>
      <c r="F84" s="85"/>
      <c r="G84" s="85"/>
      <c r="H84" s="228"/>
      <c r="I84" s="88" t="b">
        <f t="shared" ref="I84:I88" si="14">IF(C84&gt;0,IF(D84=0,FALSE,TRUE),IF(D84&gt;0,FALSE,TRUE))</f>
        <v>1</v>
      </c>
    </row>
    <row r="85" spans="1:9" ht="16.8" x14ac:dyDescent="0.35">
      <c r="A85" s="55" t="s">
        <v>283</v>
      </c>
      <c r="B85" s="39" t="s">
        <v>207</v>
      </c>
      <c r="C85" s="85"/>
      <c r="D85" s="86"/>
      <c r="E85" s="85"/>
      <c r="F85" s="85"/>
      <c r="G85" s="85"/>
      <c r="H85" s="228"/>
      <c r="I85" s="88" t="b">
        <f t="shared" si="14"/>
        <v>1</v>
      </c>
    </row>
    <row r="86" spans="1:9" ht="16.8" x14ac:dyDescent="0.35">
      <c r="A86" s="55" t="s">
        <v>284</v>
      </c>
      <c r="B86" s="39" t="s">
        <v>208</v>
      </c>
      <c r="C86" s="85"/>
      <c r="D86" s="86"/>
      <c r="E86" s="85"/>
      <c r="F86" s="85"/>
      <c r="G86" s="85"/>
      <c r="H86" s="228"/>
      <c r="I86" s="88" t="b">
        <f t="shared" si="14"/>
        <v>1</v>
      </c>
    </row>
    <row r="87" spans="1:9" ht="16.8" x14ac:dyDescent="0.35">
      <c r="A87" s="55" t="s">
        <v>285</v>
      </c>
      <c r="B87" s="39" t="s">
        <v>209</v>
      </c>
      <c r="C87" s="85"/>
      <c r="D87" s="86"/>
      <c r="E87" s="85"/>
      <c r="F87" s="85"/>
      <c r="G87" s="85"/>
      <c r="H87" s="228"/>
      <c r="I87" s="88" t="b">
        <f t="shared" si="14"/>
        <v>1</v>
      </c>
    </row>
    <row r="88" spans="1:9" ht="16.8" x14ac:dyDescent="0.35">
      <c r="A88" s="55" t="s">
        <v>286</v>
      </c>
      <c r="B88" s="39" t="s">
        <v>210</v>
      </c>
      <c r="C88" s="85"/>
      <c r="D88" s="86"/>
      <c r="E88" s="85"/>
      <c r="F88" s="85"/>
      <c r="G88" s="85"/>
      <c r="H88" s="228"/>
      <c r="I88" s="88" t="b">
        <f t="shared" si="14"/>
        <v>1</v>
      </c>
    </row>
    <row r="89" spans="1:9" ht="42" customHeight="1" x14ac:dyDescent="0.5">
      <c r="A89" s="55" t="s">
        <v>287</v>
      </c>
      <c r="B89" s="542" t="s">
        <v>654</v>
      </c>
      <c r="C89" s="543"/>
      <c r="D89" s="543"/>
      <c r="E89" s="543"/>
      <c r="F89" s="543"/>
      <c r="G89" s="543"/>
      <c r="H89" s="233"/>
      <c r="I89" s="301" t="b">
        <v>1</v>
      </c>
    </row>
    <row r="90" spans="1:9" ht="16.8" x14ac:dyDescent="0.35">
      <c r="A90" s="55" t="s">
        <v>288</v>
      </c>
      <c r="B90" s="39" t="s">
        <v>206</v>
      </c>
      <c r="C90" s="85"/>
      <c r="D90" s="86"/>
      <c r="E90" s="85"/>
      <c r="F90" s="85"/>
      <c r="G90" s="85"/>
      <c r="H90" s="228"/>
      <c r="I90" s="88" t="b">
        <f t="shared" ref="I90:I94" si="15">IF(C90&gt;0,IF(D90=0,FALSE,TRUE),IF(D90&gt;0,FALSE,TRUE))</f>
        <v>1</v>
      </c>
    </row>
    <row r="91" spans="1:9" ht="16.8" x14ac:dyDescent="0.35">
      <c r="A91" s="55" t="s">
        <v>289</v>
      </c>
      <c r="B91" s="39" t="s">
        <v>207</v>
      </c>
      <c r="C91" s="85"/>
      <c r="D91" s="86"/>
      <c r="E91" s="85"/>
      <c r="F91" s="85"/>
      <c r="G91" s="85"/>
      <c r="H91" s="228"/>
      <c r="I91" s="88" t="b">
        <f t="shared" si="15"/>
        <v>1</v>
      </c>
    </row>
    <row r="92" spans="1:9" ht="16.8" x14ac:dyDescent="0.35">
      <c r="A92" s="55" t="s">
        <v>290</v>
      </c>
      <c r="B92" s="39" t="s">
        <v>208</v>
      </c>
      <c r="C92" s="85"/>
      <c r="D92" s="86"/>
      <c r="E92" s="85"/>
      <c r="F92" s="85"/>
      <c r="G92" s="85"/>
      <c r="H92" s="228"/>
      <c r="I92" s="88" t="b">
        <f t="shared" si="15"/>
        <v>1</v>
      </c>
    </row>
    <row r="93" spans="1:9" ht="16.8" x14ac:dyDescent="0.35">
      <c r="A93" s="55" t="s">
        <v>291</v>
      </c>
      <c r="B93" s="39" t="s">
        <v>209</v>
      </c>
      <c r="C93" s="85"/>
      <c r="D93" s="86"/>
      <c r="E93" s="85"/>
      <c r="F93" s="85"/>
      <c r="G93" s="85"/>
      <c r="H93" s="228"/>
      <c r="I93" s="88" t="b">
        <f t="shared" si="15"/>
        <v>1</v>
      </c>
    </row>
    <row r="94" spans="1:9" ht="16.8" x14ac:dyDescent="0.35">
      <c r="A94" s="55" t="s">
        <v>292</v>
      </c>
      <c r="B94" s="39" t="s">
        <v>210</v>
      </c>
      <c r="C94" s="85"/>
      <c r="D94" s="86"/>
      <c r="E94" s="85"/>
      <c r="F94" s="85"/>
      <c r="G94" s="85"/>
      <c r="H94" s="234"/>
      <c r="I94" s="88" t="b">
        <f t="shared" si="15"/>
        <v>1</v>
      </c>
    </row>
    <row r="95" spans="1:9" ht="17.399999999999999" x14ac:dyDescent="0.35">
      <c r="A95" s="55" t="s">
        <v>711</v>
      </c>
      <c r="B95" s="258"/>
      <c r="C95" s="259"/>
      <c r="D95" s="260"/>
      <c r="E95" s="259"/>
      <c r="F95" s="261"/>
      <c r="G95" s="261"/>
      <c r="H95" s="262"/>
      <c r="I95" s="263" t="b">
        <v>1</v>
      </c>
    </row>
    <row r="96" spans="1:9" ht="96" customHeight="1" x14ac:dyDescent="0.35">
      <c r="A96" s="55" t="s">
        <v>293</v>
      </c>
      <c r="B96" s="264" t="s">
        <v>347</v>
      </c>
      <c r="C96" s="265" t="s">
        <v>145</v>
      </c>
      <c r="D96" s="265" t="s">
        <v>202</v>
      </c>
      <c r="E96" s="265" t="s">
        <v>203</v>
      </c>
      <c r="F96" s="265" t="s">
        <v>212</v>
      </c>
      <c r="G96" s="265" t="s">
        <v>204</v>
      </c>
      <c r="H96" s="265" t="s">
        <v>205</v>
      </c>
      <c r="I96" s="266" t="b">
        <v>1</v>
      </c>
    </row>
    <row r="97" spans="1:9" ht="42" customHeight="1" x14ac:dyDescent="0.35">
      <c r="B97" s="540" t="s">
        <v>669</v>
      </c>
      <c r="C97" s="541"/>
      <c r="D97" s="541"/>
      <c r="E97" s="541"/>
      <c r="F97" s="541"/>
      <c r="G97" s="541"/>
      <c r="H97" s="541"/>
      <c r="I97" s="267" t="b">
        <v>1</v>
      </c>
    </row>
    <row r="98" spans="1:9" ht="16.8" x14ac:dyDescent="0.35">
      <c r="A98" s="55" t="s">
        <v>294</v>
      </c>
      <c r="B98" s="268" t="s">
        <v>206</v>
      </c>
      <c r="C98" s="85"/>
      <c r="D98" s="86"/>
      <c r="E98" s="86"/>
      <c r="F98" s="86"/>
      <c r="G98" s="86"/>
      <c r="H98" s="86"/>
      <c r="I98" s="88" t="b">
        <f>IF(C98&gt;0,IF(SUM(D98:H98)=0,FALSE,TRUE),IF(SUM(D98:H98)&gt;0,FALSE,TRUE))</f>
        <v>1</v>
      </c>
    </row>
    <row r="99" spans="1:9" ht="16.8" x14ac:dyDescent="0.35">
      <c r="A99" s="55" t="s">
        <v>295</v>
      </c>
      <c r="B99" s="268" t="s">
        <v>207</v>
      </c>
      <c r="C99" s="85"/>
      <c r="D99" s="86"/>
      <c r="E99" s="86"/>
      <c r="F99" s="86"/>
      <c r="G99" s="86"/>
      <c r="H99" s="86"/>
      <c r="I99" s="88" t="b">
        <f t="shared" ref="I99:I102" si="16">IF(C99&gt;0,IF(SUM(D99:H99)=0,FALSE,TRUE),IF(SUM(D99:H99)&gt;0,FALSE,TRUE))</f>
        <v>1</v>
      </c>
    </row>
    <row r="100" spans="1:9" ht="16.8" x14ac:dyDescent="0.35">
      <c r="A100" s="55" t="s">
        <v>296</v>
      </c>
      <c r="B100" s="268" t="s">
        <v>208</v>
      </c>
      <c r="C100" s="85"/>
      <c r="D100" s="86"/>
      <c r="E100" s="86"/>
      <c r="F100" s="86"/>
      <c r="G100" s="86"/>
      <c r="H100" s="86"/>
      <c r="I100" s="88" t="b">
        <f t="shared" si="16"/>
        <v>1</v>
      </c>
    </row>
    <row r="101" spans="1:9" ht="16.8" x14ac:dyDescent="0.35">
      <c r="A101" s="55" t="s">
        <v>297</v>
      </c>
      <c r="B101" s="268" t="s">
        <v>209</v>
      </c>
      <c r="C101" s="85"/>
      <c r="D101" s="86"/>
      <c r="E101" s="86"/>
      <c r="F101" s="86"/>
      <c r="G101" s="86"/>
      <c r="H101" s="86"/>
      <c r="I101" s="88" t="b">
        <f t="shared" si="16"/>
        <v>1</v>
      </c>
    </row>
    <row r="102" spans="1:9" ht="16.8" x14ac:dyDescent="0.35">
      <c r="A102" s="55" t="s">
        <v>298</v>
      </c>
      <c r="B102" s="268" t="s">
        <v>210</v>
      </c>
      <c r="C102" s="85"/>
      <c r="D102" s="86"/>
      <c r="E102" s="86"/>
      <c r="F102" s="86"/>
      <c r="G102" s="86"/>
      <c r="H102" s="86"/>
      <c r="I102" s="88" t="b">
        <f t="shared" si="16"/>
        <v>1</v>
      </c>
    </row>
    <row r="103" spans="1:9" ht="68.25" customHeight="1" x14ac:dyDescent="0.35">
      <c r="A103" s="55" t="s">
        <v>299</v>
      </c>
      <c r="B103" s="255" t="s">
        <v>668</v>
      </c>
      <c r="C103" s="256">
        <f>SUM(C98:C102)</f>
        <v>0</v>
      </c>
      <c r="D103" s="256">
        <f>SUM(D98:D102)</f>
        <v>0</v>
      </c>
      <c r="E103" s="256">
        <f t="shared" ref="E103:H103" si="17">SUM(E98:E102)</f>
        <v>0</v>
      </c>
      <c r="F103" s="256">
        <f t="shared" si="17"/>
        <v>0</v>
      </c>
      <c r="G103" s="256">
        <f t="shared" si="17"/>
        <v>0</v>
      </c>
      <c r="H103" s="256">
        <f t="shared" si="17"/>
        <v>0</v>
      </c>
      <c r="I103" s="301" t="b">
        <v>1</v>
      </c>
    </row>
    <row r="104" spans="1:9" ht="17.399999999999999" x14ac:dyDescent="0.35">
      <c r="B104" s="258"/>
      <c r="C104" s="259"/>
      <c r="D104" s="269"/>
      <c r="E104" s="259"/>
      <c r="F104" s="259"/>
      <c r="G104" s="259"/>
      <c r="H104" s="262"/>
      <c r="I104" s="267" t="b">
        <v>1</v>
      </c>
    </row>
    <row r="105" spans="1:9" x14ac:dyDescent="0.3">
      <c r="B105" s="61"/>
      <c r="C105" s="61"/>
      <c r="D105" s="61"/>
      <c r="E105" s="61"/>
      <c r="F105" s="61"/>
      <c r="G105" s="61"/>
      <c r="H105" s="61"/>
      <c r="I105" s="61"/>
    </row>
  </sheetData>
  <sheetProtection selectLockedCells="1"/>
  <customSheetViews>
    <customSheetView guid="{0B166DB1-882B-4059-AFBD-46B33902D269}" scale="80" fitToPage="1" hiddenColumns="1" topLeftCell="B1">
      <pane ySplit="6" topLeftCell="A7" activePane="bottomLeft" state="frozen"/>
      <selection pane="bottomLeft" activeCell="B1" sqref="B1"/>
      <pageMargins left="0.7" right="0.7" top="0.5" bottom="0.4" header="0.3" footer="0.3"/>
      <pageSetup scale="55" fitToHeight="3" orientation="landscape" r:id="rId1"/>
    </customSheetView>
    <customSheetView guid="{D1D0C3C0-E294-4264-83AD-0AF2AEFBDDD1}" scale="80" fitToPage="1" hiddenColumns="1" topLeftCell="B1">
      <pane ySplit="6" topLeftCell="A7" activePane="bottomLeft" state="frozen"/>
      <selection pane="bottomLeft" activeCell="B1" sqref="B1"/>
      <pageMargins left="0.7" right="0.7" top="0.5" bottom="0.4" header="0.3" footer="0.3"/>
      <pageSetup scale="55" fitToHeight="3" orientation="landscape" r:id="rId2"/>
    </customSheetView>
  </customSheetViews>
  <mergeCells count="17">
    <mergeCell ref="B20:G20"/>
    <mergeCell ref="B26:G26"/>
    <mergeCell ref="B32:G32"/>
    <mergeCell ref="B8:G8"/>
    <mergeCell ref="B6:I6"/>
    <mergeCell ref="B14:G14"/>
    <mergeCell ref="B97:H97"/>
    <mergeCell ref="B39:G39"/>
    <mergeCell ref="B45:G45"/>
    <mergeCell ref="B50:G50"/>
    <mergeCell ref="B55:G55"/>
    <mergeCell ref="B60:G60"/>
    <mergeCell ref="B65:G65"/>
    <mergeCell ref="B71:G71"/>
    <mergeCell ref="B77:G77"/>
    <mergeCell ref="B83:G83"/>
    <mergeCell ref="B89:G89"/>
  </mergeCells>
  <conditionalFormatting sqref="I9:I13 I78:I81 I72:I75 I66:I69 I61:I63 I56:I57 I51:I52 I46:I47 I40:I42 I33:I37 I27:I31 I21:I25 I15:I19 I44 I49 I54 I59 I84:I88 I94">
    <cfRule type="cellIs" dxfId="59" priority="77" operator="equal">
      <formula>TRUE</formula>
    </cfRule>
    <cfRule type="cellIs" dxfId="58" priority="78" stopIfTrue="1" operator="equal">
      <formula>FALSE</formula>
    </cfRule>
  </conditionalFormatting>
  <conditionalFormatting sqref="I94">
    <cfRule type="cellIs" dxfId="57" priority="75" operator="equal">
      <formula>TRUE</formula>
    </cfRule>
    <cfRule type="cellIs" dxfId="56" priority="76" stopIfTrue="1" operator="equal">
      <formula>FALSE</formula>
    </cfRule>
  </conditionalFormatting>
  <conditionalFormatting sqref="I9:I13 I78:I81 I72:I75 I66:I69 I61:I63 I56:I57 I51:I52 I46:I47 I40:I42 I33:I37 I27:I31 I21:I25 I15:I19 I44 I49 I54 I59 I84:I88">
    <cfRule type="cellIs" dxfId="55" priority="71" operator="equal">
      <formula>TRUE</formula>
    </cfRule>
    <cfRule type="cellIs" dxfId="54" priority="72" stopIfTrue="1" operator="equal">
      <formula>FALSE</formula>
    </cfRule>
  </conditionalFormatting>
  <conditionalFormatting sqref="I78:I81 I72:I75 I66:I69 I61:I63 I56:I57 I51:I52 I46:I47 I40:I42 I9:I13 I33:I37 I27:I31 I21:I25 I15:I19 I44 I49 I54 I59 I84:I88">
    <cfRule type="cellIs" dxfId="53" priority="65" operator="equal">
      <formula>TRUE</formula>
    </cfRule>
    <cfRule type="cellIs" dxfId="52" priority="66" stopIfTrue="1" operator="equal">
      <formula>FALSE</formula>
    </cfRule>
  </conditionalFormatting>
  <conditionalFormatting sqref="I94">
    <cfRule type="cellIs" dxfId="51" priority="57" operator="equal">
      <formula>TRUE</formula>
    </cfRule>
    <cfRule type="cellIs" dxfId="50" priority="58" stopIfTrue="1" operator="equal">
      <formula>FALSE</formula>
    </cfRule>
  </conditionalFormatting>
  <conditionalFormatting sqref="I87:I88">
    <cfRule type="cellIs" dxfId="49" priority="53" operator="equal">
      <formula>TRUE</formula>
    </cfRule>
    <cfRule type="cellIs" dxfId="48" priority="54" stopIfTrue="1" operator="equal">
      <formula>FALSE</formula>
    </cfRule>
  </conditionalFormatting>
  <conditionalFormatting sqref="I84:I86">
    <cfRule type="cellIs" dxfId="47" priority="51" operator="equal">
      <formula>TRUE</formula>
    </cfRule>
    <cfRule type="cellIs" dxfId="46" priority="52" stopIfTrue="1" operator="equal">
      <formula>FALSE</formula>
    </cfRule>
  </conditionalFormatting>
  <conditionalFormatting sqref="I78:I81">
    <cfRule type="cellIs" dxfId="45" priority="49" operator="equal">
      <formula>TRUE</formula>
    </cfRule>
    <cfRule type="cellIs" dxfId="44" priority="50" stopIfTrue="1" operator="equal">
      <formula>FALSE</formula>
    </cfRule>
  </conditionalFormatting>
  <conditionalFormatting sqref="I72:I75">
    <cfRule type="cellIs" dxfId="43" priority="47" operator="equal">
      <formula>TRUE</formula>
    </cfRule>
    <cfRule type="cellIs" dxfId="42" priority="48" stopIfTrue="1" operator="equal">
      <formula>FALSE</formula>
    </cfRule>
  </conditionalFormatting>
  <conditionalFormatting sqref="I66:I69">
    <cfRule type="cellIs" dxfId="41" priority="45" operator="equal">
      <formula>TRUE</formula>
    </cfRule>
    <cfRule type="cellIs" dxfId="40" priority="46" stopIfTrue="1" operator="equal">
      <formula>FALSE</formula>
    </cfRule>
  </conditionalFormatting>
  <conditionalFormatting sqref="I59 I61:I63">
    <cfRule type="cellIs" dxfId="39" priority="43" operator="equal">
      <formula>TRUE</formula>
    </cfRule>
    <cfRule type="cellIs" dxfId="38" priority="44" stopIfTrue="1" operator="equal">
      <formula>FALSE</formula>
    </cfRule>
  </conditionalFormatting>
  <conditionalFormatting sqref="I54 I56:I57">
    <cfRule type="cellIs" dxfId="37" priority="41" operator="equal">
      <formula>TRUE</formula>
    </cfRule>
    <cfRule type="cellIs" dxfId="36" priority="42" stopIfTrue="1" operator="equal">
      <formula>FALSE</formula>
    </cfRule>
  </conditionalFormatting>
  <conditionalFormatting sqref="I49 I51:I52">
    <cfRule type="cellIs" dxfId="35" priority="39" operator="equal">
      <formula>TRUE</formula>
    </cfRule>
    <cfRule type="cellIs" dxfId="34" priority="40" stopIfTrue="1" operator="equal">
      <formula>FALSE</formula>
    </cfRule>
  </conditionalFormatting>
  <conditionalFormatting sqref="I44 I46:I47">
    <cfRule type="cellIs" dxfId="33" priority="37" operator="equal">
      <formula>TRUE</formula>
    </cfRule>
    <cfRule type="cellIs" dxfId="32" priority="38" stopIfTrue="1" operator="equal">
      <formula>FALSE</formula>
    </cfRule>
  </conditionalFormatting>
  <conditionalFormatting sqref="I40:I42">
    <cfRule type="cellIs" dxfId="31" priority="35" operator="equal">
      <formula>TRUE</formula>
    </cfRule>
    <cfRule type="cellIs" dxfId="30" priority="36" stopIfTrue="1" operator="equal">
      <formula>FALSE</formula>
    </cfRule>
  </conditionalFormatting>
  <conditionalFormatting sqref="I88">
    <cfRule type="cellIs" dxfId="29" priority="33" operator="equal">
      <formula>TRUE</formula>
    </cfRule>
    <cfRule type="cellIs" dxfId="28" priority="34" stopIfTrue="1" operator="equal">
      <formula>FALSE</formula>
    </cfRule>
  </conditionalFormatting>
  <conditionalFormatting sqref="I88">
    <cfRule type="cellIs" dxfId="27" priority="31" operator="equal">
      <formula>TRUE</formula>
    </cfRule>
    <cfRule type="cellIs" dxfId="26" priority="32" stopIfTrue="1" operator="equal">
      <formula>FALSE</formula>
    </cfRule>
  </conditionalFormatting>
  <conditionalFormatting sqref="I33:I37">
    <cfRule type="cellIs" dxfId="25" priority="25" operator="equal">
      <formula>TRUE</formula>
    </cfRule>
    <cfRule type="cellIs" dxfId="24" priority="26" stopIfTrue="1" operator="equal">
      <formula>FALSE</formula>
    </cfRule>
  </conditionalFormatting>
  <conditionalFormatting sqref="I27:I31">
    <cfRule type="cellIs" dxfId="23" priority="23" operator="equal">
      <formula>TRUE</formula>
    </cfRule>
    <cfRule type="cellIs" dxfId="22" priority="24" stopIfTrue="1" operator="equal">
      <formula>FALSE</formula>
    </cfRule>
  </conditionalFormatting>
  <conditionalFormatting sqref="I21:I25">
    <cfRule type="cellIs" dxfId="21" priority="21" operator="equal">
      <formula>TRUE</formula>
    </cfRule>
    <cfRule type="cellIs" dxfId="20" priority="22" stopIfTrue="1" operator="equal">
      <formula>FALSE</formula>
    </cfRule>
  </conditionalFormatting>
  <conditionalFormatting sqref="I15:I19">
    <cfRule type="cellIs" dxfId="19" priority="19" operator="equal">
      <formula>TRUE</formula>
    </cfRule>
    <cfRule type="cellIs" dxfId="18" priority="20" stopIfTrue="1" operator="equal">
      <formula>FALSE</formula>
    </cfRule>
  </conditionalFormatting>
  <conditionalFormatting sqref="I9:I13">
    <cfRule type="cellIs" dxfId="17" priority="17" operator="equal">
      <formula>TRUE</formula>
    </cfRule>
    <cfRule type="cellIs" dxfId="16" priority="18" stopIfTrue="1" operator="equal">
      <formula>FALSE</formula>
    </cfRule>
  </conditionalFormatting>
  <conditionalFormatting sqref="I40:I44 I46:I49 I51:I54 I56:I59 I61:I64 I66:I70 I72:I76 I78:I82 I84:I88 I98:I102 I9:I13 I15:I19 I21:I25 I27:I31 I90:I94 I33:I37">
    <cfRule type="cellIs" dxfId="15" priority="15" operator="equal">
      <formula>TRUE</formula>
    </cfRule>
    <cfRule type="cellIs" dxfId="14" priority="16" stopIfTrue="1" operator="equal">
      <formula>FALSE</formula>
    </cfRule>
  </conditionalFormatting>
  <conditionalFormatting sqref="I99:I102">
    <cfRule type="cellIs" dxfId="13" priority="13" operator="equal">
      <formula>TRUE</formula>
    </cfRule>
    <cfRule type="cellIs" dxfId="12" priority="14" stopIfTrue="1" operator="equal">
      <formula>FALSE</formula>
    </cfRule>
  </conditionalFormatting>
  <conditionalFormatting sqref="I98:I102 I27:I31 I21:I25 I15:I19 I9:I13 I40:I44 I46:I49 I51:I54 I56:I59 I61:I64 I66:I70 I72:I76 I78:I82 I84:I88 I90:I94 I33:I37">
    <cfRule type="cellIs" dxfId="11" priority="7" operator="equal">
      <formula>TRUE</formula>
    </cfRule>
    <cfRule type="cellIs" dxfId="10" priority="8" stopIfTrue="1" operator="equal">
      <formula>FALSE</formula>
    </cfRule>
  </conditionalFormatting>
  <conditionalFormatting sqref="I99:I102">
    <cfRule type="cellIs" dxfId="9" priority="5" operator="equal">
      <formula>TRUE</formula>
    </cfRule>
    <cfRule type="cellIs" dxfId="8" priority="6" stopIfTrue="1" operator="equal">
      <formula>FALSE</formula>
    </cfRule>
  </conditionalFormatting>
  <dataValidations count="3">
    <dataValidation type="whole" allowBlank="1" showInputMessage="1" showErrorMessage="1" errorTitle="Data Entry Alert " error="Must be a whole number. " sqref="E95:G95 E33:G37 C95 C33:C37 E104:G104 C104" xr:uid="{00000000-0002-0000-0600-000000000000}">
      <formula1>-99999999999999</formula1>
      <formula2>99999999999999</formula2>
    </dataValidation>
    <dataValidation type="whole" operator="greaterThanOrEqual" allowBlank="1" showInputMessage="1" showErrorMessage="1" errorTitle="Data Entry Alert " error="Must be a whole number. " sqref="D27:D31 D61:D64 D66:D70 D72:D76 D78:D82 D40:D44 D104 D51:D54 D46:D49 D56:D59 D33:D37 D95 D90:D94 D84:D88 D15:D19 D9:D13 D21:D25 D98:H102" xr:uid="{00000000-0002-0000-0600-000001000000}">
      <formula1>0</formula1>
    </dataValidation>
    <dataValidation type="whole" allowBlank="1" showInputMessage="1" showErrorMessage="1" errorTitle="Data Entry Alert " error="Must be a whole number. " sqref="C9:C13 E9:G13 C15:C19 E15:G19 C21:C25 E21:G25 C27:C31 E27:G31 C40:C44 E40:G44 C46:C49 E46:G49 C56:C59 E56:G59 C51:C54 E51:G54 C61:C64 E61:G64 C66:C70 E66:G70 C72:C76 E72:G76 C78:C82 E78:G82 C84:C88 E84:G88 C90:C94 E90:G94 C98:C102" xr:uid="{00000000-0002-0000-0600-000002000000}">
      <formula1>0</formula1>
      <formula2>99999999999999</formula2>
    </dataValidation>
  </dataValidations>
  <pageMargins left="0.7" right="0.7" top="0.5" bottom="0.4" header="0.3" footer="0.3"/>
  <pageSetup scale="55" fitToHeight="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110"/>
  <sheetViews>
    <sheetView topLeftCell="B2" workbookViewId="0">
      <selection activeCell="D8" sqref="D8"/>
    </sheetView>
  </sheetViews>
  <sheetFormatPr defaultColWidth="29.5546875" defaultRowHeight="14.4" x14ac:dyDescent="0.3"/>
  <cols>
    <col min="1" max="1" width="10.5546875" style="61" hidden="1" customWidth="1"/>
    <col min="2" max="2" width="36.6640625" style="61" customWidth="1"/>
    <col min="3" max="3" width="45.6640625" style="61" customWidth="1"/>
    <col min="4" max="4" width="32.6640625" style="61" customWidth="1"/>
    <col min="5" max="5" width="80.33203125" style="61" customWidth="1"/>
    <col min="6" max="6" width="40.6640625" style="61" customWidth="1"/>
    <col min="7" max="7" width="15.88671875" style="61" customWidth="1"/>
    <col min="8" max="9" width="13.33203125" style="61" customWidth="1"/>
    <col min="10" max="16384" width="29.5546875" style="61"/>
  </cols>
  <sheetData>
    <row r="1" spans="1:7" hidden="1" x14ac:dyDescent="0.3">
      <c r="A1" s="65"/>
    </row>
    <row r="2" spans="1:7" ht="21" customHeight="1" x14ac:dyDescent="0.45">
      <c r="A2" s="65"/>
      <c r="B2" s="46" t="s">
        <v>777</v>
      </c>
      <c r="C2" s="358"/>
      <c r="D2" s="358"/>
      <c r="E2" s="358"/>
      <c r="F2" s="358"/>
      <c r="G2" s="48"/>
    </row>
    <row r="3" spans="1:7" ht="30" customHeight="1" x14ac:dyDescent="0.3">
      <c r="A3" s="65"/>
      <c r="B3" s="556" t="s">
        <v>863</v>
      </c>
      <c r="C3" s="557"/>
      <c r="D3" s="557"/>
      <c r="E3" s="557"/>
      <c r="F3" s="557"/>
      <c r="G3" s="558"/>
    </row>
    <row r="4" spans="1:7" ht="30" customHeight="1" x14ac:dyDescent="0.3">
      <c r="A4" s="56"/>
      <c r="B4" s="556"/>
      <c r="C4" s="557"/>
      <c r="D4" s="557"/>
      <c r="E4" s="557"/>
      <c r="F4" s="557"/>
      <c r="G4" s="558"/>
    </row>
    <row r="5" spans="1:7" s="37" customFormat="1" ht="30" customHeight="1" x14ac:dyDescent="0.3">
      <c r="A5" s="57" t="s">
        <v>64</v>
      </c>
      <c r="B5" s="556"/>
      <c r="C5" s="557"/>
      <c r="D5" s="557"/>
      <c r="E5" s="557"/>
      <c r="F5" s="557"/>
      <c r="G5" s="558"/>
    </row>
    <row r="6" spans="1:7" ht="42" customHeight="1" x14ac:dyDescent="0.3">
      <c r="A6" s="70"/>
      <c r="B6" s="559" t="s">
        <v>782</v>
      </c>
      <c r="C6" s="359" t="s">
        <v>780</v>
      </c>
      <c r="D6" s="360">
        <f>'Report Lines'!$H$67</f>
        <v>0</v>
      </c>
      <c r="E6" s="359" t="s">
        <v>778</v>
      </c>
      <c r="F6" s="564"/>
      <c r="G6" s="510" t="s">
        <v>62</v>
      </c>
    </row>
    <row r="7" spans="1:7" ht="42" customHeight="1" x14ac:dyDescent="0.3">
      <c r="A7" s="70"/>
      <c r="B7" s="560"/>
      <c r="C7" s="359" t="s">
        <v>781</v>
      </c>
      <c r="D7" s="360">
        <f>'Report Lines'!$H$68</f>
        <v>0</v>
      </c>
      <c r="E7" s="359" t="s">
        <v>779</v>
      </c>
      <c r="F7" s="565"/>
      <c r="G7" s="512"/>
    </row>
    <row r="8" spans="1:7" ht="42" customHeight="1" x14ac:dyDescent="0.3">
      <c r="A8" s="70"/>
      <c r="B8" s="560"/>
      <c r="C8" s="359" t="s">
        <v>784</v>
      </c>
      <c r="D8" s="361" t="str">
        <f>IF(D7&gt;0,D7/D6,"NOT REPORTABLE")</f>
        <v>NOT REPORTABLE</v>
      </c>
      <c r="E8" s="359" t="s">
        <v>786</v>
      </c>
      <c r="F8" s="565"/>
      <c r="G8" s="562" t="s">
        <v>3</v>
      </c>
    </row>
    <row r="9" spans="1:7" ht="42" customHeight="1" x14ac:dyDescent="0.3">
      <c r="A9" s="70"/>
      <c r="B9" s="561"/>
      <c r="C9" s="359" t="s">
        <v>785</v>
      </c>
      <c r="D9" s="360">
        <f>Schedule_C_Residential!$C$38+Schedule_C_Commercial!$C$38</f>
        <v>0</v>
      </c>
      <c r="E9" s="359" t="s">
        <v>783</v>
      </c>
      <c r="F9" s="566"/>
      <c r="G9" s="563"/>
    </row>
    <row r="10" spans="1:7" ht="78" customHeight="1" x14ac:dyDescent="0.3">
      <c r="A10" s="59">
        <v>1</v>
      </c>
      <c r="B10" s="554" t="s">
        <v>788</v>
      </c>
      <c r="C10" s="555"/>
      <c r="D10" s="362" t="str">
        <f>IF(D7&gt;0,IF(D7/D6&lt;=0.35,IF(D7/D6&gt;=0.3,"COMMENT NOT REQUIRED","COMMENT REQUIRED"),"COMMENT REQUIRED"),"COMMENT REQUIRED")</f>
        <v>COMMENT REQUIRED</v>
      </c>
      <c r="E10" s="552"/>
      <c r="F10" s="553"/>
      <c r="G10" s="88" t="b">
        <f>IF(D10="COMMENT REQUIRED",IF(E10&gt;" ",TRUE,FALSE),TRUE)</f>
        <v>0</v>
      </c>
    </row>
    <row r="11" spans="1:7" ht="78" customHeight="1" x14ac:dyDescent="0.3">
      <c r="A11" s="70">
        <v>2</v>
      </c>
      <c r="B11" s="554" t="s">
        <v>787</v>
      </c>
      <c r="C11" s="555"/>
      <c r="D11" s="362" t="str">
        <f>IF(D6=D9,"COMMENT NOT REQUIRED","COMMENT REQUIRED")</f>
        <v>COMMENT NOT REQUIRED</v>
      </c>
      <c r="E11" s="552"/>
      <c r="F11" s="553"/>
      <c r="G11" s="88" t="b">
        <f>IF(D11="COMMENT REQUIRED",IF(E11&gt;" ",TRUE,FALSE),TRUE)</f>
        <v>1</v>
      </c>
    </row>
    <row r="12" spans="1:7" ht="78" customHeight="1" x14ac:dyDescent="0.3">
      <c r="A12" s="70">
        <v>3</v>
      </c>
      <c r="B12" s="554" t="s">
        <v>847</v>
      </c>
      <c r="C12" s="555"/>
      <c r="D12" s="362" t="str">
        <f>IF(ISBLANK(E12),"COMMENT REQUIRED","COMMENT NOT REQUIRED")</f>
        <v>COMMENT REQUIRED</v>
      </c>
      <c r="E12" s="567"/>
      <c r="F12" s="568"/>
      <c r="G12" s="88" t="b">
        <f>IF(D12="COMMENT REQUIRED",IF(E12&gt;0,TRUE,FALSE),TRUE)</f>
        <v>0</v>
      </c>
    </row>
    <row r="13" spans="1:7" ht="78" customHeight="1" x14ac:dyDescent="0.3">
      <c r="A13" s="59">
        <v>4</v>
      </c>
      <c r="B13" s="554" t="s">
        <v>793</v>
      </c>
      <c r="C13" s="555"/>
      <c r="D13" s="362" t="str">
        <f>IF('Report Lines'!$H$65&gt;='Report Lines'!$H$47,"COMMENT NOT REQUIRED","COMMENT REQUIRED")</f>
        <v>COMMENT NOT REQUIRED</v>
      </c>
      <c r="E13" s="552"/>
      <c r="F13" s="553"/>
      <c r="G13" s="88" t="b">
        <f>IF(D13="COMMENT REQUIRED",IF(E13&gt;" ",TRUE,FALSE),TRUE)</f>
        <v>1</v>
      </c>
    </row>
    <row r="14" spans="1:7" ht="78" customHeight="1" x14ac:dyDescent="0.3">
      <c r="A14" s="70">
        <v>5</v>
      </c>
      <c r="B14" s="550" t="s">
        <v>859</v>
      </c>
      <c r="C14" s="551"/>
      <c r="D14" s="362" t="str">
        <f>IF(('Report Lines'!H$54+'Report Lines'!H$55+'Report Lines'!H97)&gt;0,"COMMENT REQUIRED","COMMENT NOT REQUIRED")</f>
        <v>COMMENT NOT REQUIRED</v>
      </c>
      <c r="E14" s="552"/>
      <c r="F14" s="553"/>
      <c r="G14" s="88" t="b">
        <f>IF(D14="COMMENT REQUIRED",IF(E14&gt;" ",TRUE,FALSE),TRUE)</f>
        <v>1</v>
      </c>
    </row>
    <row r="15" spans="1:7" ht="78" customHeight="1" x14ac:dyDescent="0.3">
      <c r="A15" s="59">
        <v>6</v>
      </c>
      <c r="B15" s="550" t="s">
        <v>860</v>
      </c>
      <c r="C15" s="551"/>
      <c r="D15" s="362" t="str">
        <f>IF(('Report Lines'!H$53+'Report Lines'!H98)&gt;0,"COMMENT REQUIRED","COMMENT NOT REQUIRED")</f>
        <v>COMMENT NOT REQUIRED</v>
      </c>
      <c r="E15" s="552"/>
      <c r="F15" s="553"/>
      <c r="G15" s="88" t="b">
        <f>IF(D15="COMMENT REQUIRED",IF(E15&gt;" ",TRUE,FALSE),TRUE)</f>
        <v>1</v>
      </c>
    </row>
    <row r="16" spans="1:7" ht="22.5" customHeight="1" x14ac:dyDescent="0.3">
      <c r="A16" s="70">
        <v>7</v>
      </c>
    </row>
    <row r="17" spans="1:1" ht="22.5" customHeight="1" x14ac:dyDescent="0.3">
      <c r="A17" s="59">
        <v>8</v>
      </c>
    </row>
    <row r="18" spans="1:1" ht="22.5" customHeight="1" x14ac:dyDescent="0.3">
      <c r="A18" s="70">
        <v>9</v>
      </c>
    </row>
    <row r="19" spans="1:1" ht="22.5" customHeight="1" x14ac:dyDescent="0.3">
      <c r="A19" s="59">
        <v>10</v>
      </c>
    </row>
    <row r="20" spans="1:1" ht="22.5" customHeight="1" x14ac:dyDescent="0.3">
      <c r="A20" s="70">
        <v>11</v>
      </c>
    </row>
    <row r="21" spans="1:1" ht="22.5" customHeight="1" x14ac:dyDescent="0.3">
      <c r="A21" s="59">
        <v>12</v>
      </c>
    </row>
    <row r="22" spans="1:1" ht="22.5" customHeight="1" x14ac:dyDescent="0.3">
      <c r="A22" s="70">
        <v>13</v>
      </c>
    </row>
    <row r="23" spans="1:1" ht="22.5" customHeight="1" x14ac:dyDescent="0.3">
      <c r="A23" s="59">
        <v>14</v>
      </c>
    </row>
    <row r="24" spans="1:1" ht="22.5" customHeight="1" x14ac:dyDescent="0.3">
      <c r="A24" s="70">
        <v>15</v>
      </c>
    </row>
    <row r="25" spans="1:1" ht="22.5" customHeight="1" x14ac:dyDescent="0.3">
      <c r="A25" s="59">
        <v>16</v>
      </c>
    </row>
    <row r="26" spans="1:1" ht="22.5" customHeight="1" x14ac:dyDescent="0.3">
      <c r="A26" s="70">
        <v>17</v>
      </c>
    </row>
    <row r="27" spans="1:1" ht="22.5" customHeight="1" x14ac:dyDescent="0.3">
      <c r="A27" s="59">
        <v>18</v>
      </c>
    </row>
    <row r="28" spans="1:1" ht="22.5" customHeight="1" x14ac:dyDescent="0.3">
      <c r="A28" s="70">
        <v>19</v>
      </c>
    </row>
    <row r="29" spans="1:1" ht="22.5" customHeight="1" x14ac:dyDescent="0.3">
      <c r="A29" s="59">
        <v>20</v>
      </c>
    </row>
    <row r="30" spans="1:1" ht="22.5" customHeight="1" x14ac:dyDescent="0.3">
      <c r="A30" s="70">
        <v>21</v>
      </c>
    </row>
    <row r="31" spans="1:1" ht="22.5" customHeight="1" x14ac:dyDescent="0.3">
      <c r="A31" s="59">
        <v>22</v>
      </c>
    </row>
    <row r="32" spans="1:1" ht="22.5" customHeight="1" x14ac:dyDescent="0.3">
      <c r="A32" s="70">
        <v>23</v>
      </c>
    </row>
    <row r="33" spans="1:1" ht="22.5" customHeight="1" x14ac:dyDescent="0.3">
      <c r="A33" s="59">
        <v>24</v>
      </c>
    </row>
    <row r="34" spans="1:1" ht="22.5" customHeight="1" x14ac:dyDescent="0.3">
      <c r="A34" s="70">
        <v>25</v>
      </c>
    </row>
    <row r="35" spans="1:1" ht="22.5" customHeight="1" x14ac:dyDescent="0.3">
      <c r="A35" s="59">
        <v>26</v>
      </c>
    </row>
    <row r="36" spans="1:1" ht="22.5" customHeight="1" x14ac:dyDescent="0.3">
      <c r="A36" s="70">
        <v>27</v>
      </c>
    </row>
    <row r="37" spans="1:1" ht="22.5" customHeight="1" x14ac:dyDescent="0.3">
      <c r="A37" s="59">
        <v>28</v>
      </c>
    </row>
    <row r="38" spans="1:1" ht="22.5" customHeight="1" x14ac:dyDescent="0.3">
      <c r="A38" s="70">
        <v>29</v>
      </c>
    </row>
    <row r="39" spans="1:1" ht="22.5" customHeight="1" x14ac:dyDescent="0.3">
      <c r="A39" s="59">
        <v>30</v>
      </c>
    </row>
    <row r="40" spans="1:1" ht="22.5" customHeight="1" x14ac:dyDescent="0.3">
      <c r="A40" s="70">
        <v>31</v>
      </c>
    </row>
    <row r="41" spans="1:1" ht="22.5" customHeight="1" x14ac:dyDescent="0.3">
      <c r="A41" s="59">
        <v>32</v>
      </c>
    </row>
    <row r="42" spans="1:1" ht="22.5" customHeight="1" x14ac:dyDescent="0.3">
      <c r="A42" s="70">
        <v>33</v>
      </c>
    </row>
    <row r="43" spans="1:1" ht="22.5" customHeight="1" x14ac:dyDescent="0.3">
      <c r="A43" s="59">
        <v>34</v>
      </c>
    </row>
    <row r="44" spans="1:1" ht="22.5" customHeight="1" x14ac:dyDescent="0.3">
      <c r="A44" s="70">
        <v>35</v>
      </c>
    </row>
    <row r="45" spans="1:1" ht="22.5" customHeight="1" x14ac:dyDescent="0.3">
      <c r="A45" s="59">
        <v>36</v>
      </c>
    </row>
    <row r="46" spans="1:1" ht="22.5" customHeight="1" x14ac:dyDescent="0.3">
      <c r="A46" s="70">
        <v>37</v>
      </c>
    </row>
    <row r="47" spans="1:1" ht="22.5" customHeight="1" x14ac:dyDescent="0.3">
      <c r="A47" s="59">
        <v>38</v>
      </c>
    </row>
    <row r="48" spans="1:1" ht="22.5" customHeight="1" x14ac:dyDescent="0.3">
      <c r="A48" s="70">
        <v>39</v>
      </c>
    </row>
    <row r="49" spans="1:1" ht="22.5" customHeight="1" x14ac:dyDescent="0.3">
      <c r="A49" s="59">
        <v>40</v>
      </c>
    </row>
    <row r="50" spans="1:1" ht="22.5" customHeight="1" x14ac:dyDescent="0.3">
      <c r="A50" s="70">
        <v>41</v>
      </c>
    </row>
    <row r="51" spans="1:1" ht="22.5" customHeight="1" x14ac:dyDescent="0.3">
      <c r="A51" s="59">
        <v>42</v>
      </c>
    </row>
    <row r="52" spans="1:1" ht="22.5" customHeight="1" x14ac:dyDescent="0.3">
      <c r="A52" s="70">
        <v>43</v>
      </c>
    </row>
    <row r="53" spans="1:1" ht="22.5" customHeight="1" x14ac:dyDescent="0.3">
      <c r="A53" s="59">
        <v>44</v>
      </c>
    </row>
    <row r="54" spans="1:1" ht="22.5" customHeight="1" x14ac:dyDescent="0.3">
      <c r="A54" s="70">
        <v>45</v>
      </c>
    </row>
    <row r="55" spans="1:1" ht="22.5" customHeight="1" x14ac:dyDescent="0.3">
      <c r="A55" s="59">
        <v>46</v>
      </c>
    </row>
    <row r="56" spans="1:1" ht="22.5" customHeight="1" x14ac:dyDescent="0.3">
      <c r="A56" s="70">
        <v>47</v>
      </c>
    </row>
    <row r="57" spans="1:1" ht="22.5" customHeight="1" x14ac:dyDescent="0.3">
      <c r="A57" s="59">
        <v>48</v>
      </c>
    </row>
    <row r="58" spans="1:1" ht="22.5" customHeight="1" x14ac:dyDescent="0.3">
      <c r="A58" s="70">
        <v>49</v>
      </c>
    </row>
    <row r="59" spans="1:1" ht="22.5" customHeight="1" x14ac:dyDescent="0.3">
      <c r="A59" s="59">
        <v>50</v>
      </c>
    </row>
    <row r="60" spans="1:1" ht="22.5" customHeight="1" x14ac:dyDescent="0.3">
      <c r="A60" s="70">
        <v>51</v>
      </c>
    </row>
    <row r="61" spans="1:1" ht="22.5" customHeight="1" x14ac:dyDescent="0.3">
      <c r="A61" s="59">
        <v>52</v>
      </c>
    </row>
    <row r="62" spans="1:1" ht="22.5" customHeight="1" x14ac:dyDescent="0.3">
      <c r="A62" s="70">
        <v>53</v>
      </c>
    </row>
    <row r="63" spans="1:1" ht="22.5" customHeight="1" x14ac:dyDescent="0.3">
      <c r="A63" s="59">
        <v>54</v>
      </c>
    </row>
    <row r="64" spans="1:1" ht="22.5" customHeight="1" x14ac:dyDescent="0.3">
      <c r="A64" s="70">
        <v>55</v>
      </c>
    </row>
    <row r="65" spans="1:1" ht="22.5" customHeight="1" x14ac:dyDescent="0.3">
      <c r="A65" s="59">
        <v>56</v>
      </c>
    </row>
    <row r="66" spans="1:1" ht="22.5" customHeight="1" x14ac:dyDescent="0.3">
      <c r="A66" s="70">
        <v>57</v>
      </c>
    </row>
    <row r="67" spans="1:1" ht="22.5" customHeight="1" x14ac:dyDescent="0.3">
      <c r="A67" s="59">
        <v>58</v>
      </c>
    </row>
    <row r="68" spans="1:1" ht="22.5" customHeight="1" x14ac:dyDescent="0.3">
      <c r="A68" s="70">
        <v>59</v>
      </c>
    </row>
    <row r="69" spans="1:1" ht="22.5" customHeight="1" x14ac:dyDescent="0.3">
      <c r="A69" s="59">
        <v>60</v>
      </c>
    </row>
    <row r="70" spans="1:1" ht="22.5" customHeight="1" x14ac:dyDescent="0.3">
      <c r="A70" s="70">
        <v>61</v>
      </c>
    </row>
    <row r="71" spans="1:1" ht="22.5" customHeight="1" x14ac:dyDescent="0.3">
      <c r="A71" s="59">
        <v>62</v>
      </c>
    </row>
    <row r="72" spans="1:1" ht="22.5" customHeight="1" x14ac:dyDescent="0.3">
      <c r="A72" s="70">
        <v>63</v>
      </c>
    </row>
    <row r="73" spans="1:1" ht="22.5" customHeight="1" x14ac:dyDescent="0.3">
      <c r="A73" s="59">
        <v>64</v>
      </c>
    </row>
    <row r="74" spans="1:1" ht="22.5" customHeight="1" x14ac:dyDescent="0.3">
      <c r="A74" s="70">
        <v>65</v>
      </c>
    </row>
    <row r="75" spans="1:1" ht="22.5" customHeight="1" x14ac:dyDescent="0.3">
      <c r="A75" s="59">
        <v>66</v>
      </c>
    </row>
    <row r="76" spans="1:1" ht="22.5" customHeight="1" x14ac:dyDescent="0.3">
      <c r="A76" s="70">
        <v>67</v>
      </c>
    </row>
    <row r="77" spans="1:1" ht="22.5" customHeight="1" x14ac:dyDescent="0.3">
      <c r="A77" s="59">
        <v>68</v>
      </c>
    </row>
    <row r="78" spans="1:1" ht="22.5" customHeight="1" x14ac:dyDescent="0.3">
      <c r="A78" s="70">
        <v>69</v>
      </c>
    </row>
    <row r="79" spans="1:1" ht="22.5" customHeight="1" x14ac:dyDescent="0.3">
      <c r="A79" s="59">
        <v>70</v>
      </c>
    </row>
    <row r="80" spans="1:1" ht="22.5" customHeight="1" x14ac:dyDescent="0.3">
      <c r="A80" s="70">
        <v>71</v>
      </c>
    </row>
    <row r="81" spans="1:1" ht="22.5" customHeight="1" x14ac:dyDescent="0.3">
      <c r="A81" s="59">
        <v>72</v>
      </c>
    </row>
    <row r="82" spans="1:1" ht="22.5" customHeight="1" x14ac:dyDescent="0.3">
      <c r="A82" s="70">
        <v>73</v>
      </c>
    </row>
    <row r="83" spans="1:1" ht="22.5" customHeight="1" x14ac:dyDescent="0.3">
      <c r="A83" s="59">
        <v>74</v>
      </c>
    </row>
    <row r="84" spans="1:1" ht="22.5" customHeight="1" x14ac:dyDescent="0.3">
      <c r="A84" s="70">
        <v>75</v>
      </c>
    </row>
    <row r="85" spans="1:1" ht="22.5" customHeight="1" x14ac:dyDescent="0.3">
      <c r="A85" s="59">
        <v>76</v>
      </c>
    </row>
    <row r="86" spans="1:1" ht="22.5" customHeight="1" x14ac:dyDescent="0.3">
      <c r="A86" s="70">
        <v>77</v>
      </c>
    </row>
    <row r="87" spans="1:1" ht="22.5" customHeight="1" x14ac:dyDescent="0.3">
      <c r="A87" s="59">
        <v>78</v>
      </c>
    </row>
    <row r="88" spans="1:1" ht="22.5" customHeight="1" x14ac:dyDescent="0.3">
      <c r="A88" s="70">
        <v>79</v>
      </c>
    </row>
    <row r="89" spans="1:1" ht="22.5" customHeight="1" x14ac:dyDescent="0.3">
      <c r="A89" s="59">
        <v>80</v>
      </c>
    </row>
    <row r="90" spans="1:1" ht="22.5" customHeight="1" x14ac:dyDescent="0.3">
      <c r="A90" s="70">
        <v>81</v>
      </c>
    </row>
    <row r="91" spans="1:1" ht="22.5" customHeight="1" x14ac:dyDescent="0.3">
      <c r="A91" s="59">
        <v>82</v>
      </c>
    </row>
    <row r="92" spans="1:1" ht="22.5" customHeight="1" x14ac:dyDescent="0.3">
      <c r="A92" s="70">
        <v>83</v>
      </c>
    </row>
    <row r="93" spans="1:1" ht="22.5" customHeight="1" x14ac:dyDescent="0.3">
      <c r="A93" s="59">
        <v>84</v>
      </c>
    </row>
    <row r="94" spans="1:1" ht="22.5" customHeight="1" x14ac:dyDescent="0.3">
      <c r="A94" s="70">
        <v>85</v>
      </c>
    </row>
    <row r="95" spans="1:1" ht="22.5" customHeight="1" x14ac:dyDescent="0.3">
      <c r="A95" s="59">
        <v>86</v>
      </c>
    </row>
    <row r="96" spans="1:1" ht="22.5" customHeight="1" x14ac:dyDescent="0.3">
      <c r="A96" s="70">
        <v>87</v>
      </c>
    </row>
    <row r="97" spans="1:1" ht="22.5" customHeight="1" x14ac:dyDescent="0.3">
      <c r="A97" s="59">
        <v>88</v>
      </c>
    </row>
    <row r="98" spans="1:1" ht="22.5" customHeight="1" x14ac:dyDescent="0.3">
      <c r="A98" s="70">
        <v>89</v>
      </c>
    </row>
    <row r="99" spans="1:1" ht="22.5" customHeight="1" x14ac:dyDescent="0.3">
      <c r="A99" s="59">
        <v>90</v>
      </c>
    </row>
    <row r="100" spans="1:1" ht="22.5" customHeight="1" x14ac:dyDescent="0.3">
      <c r="A100" s="70">
        <v>91</v>
      </c>
    </row>
    <row r="101" spans="1:1" ht="22.5" customHeight="1" x14ac:dyDescent="0.3">
      <c r="A101" s="59">
        <v>92</v>
      </c>
    </row>
    <row r="102" spans="1:1" ht="22.5" customHeight="1" x14ac:dyDescent="0.3">
      <c r="A102" s="70">
        <v>93</v>
      </c>
    </row>
    <row r="103" spans="1:1" ht="22.5" customHeight="1" x14ac:dyDescent="0.3">
      <c r="A103" s="59">
        <v>94</v>
      </c>
    </row>
    <row r="104" spans="1:1" ht="22.5" customHeight="1" x14ac:dyDescent="0.3">
      <c r="A104" s="70">
        <v>95</v>
      </c>
    </row>
    <row r="105" spans="1:1" ht="22.5" customHeight="1" x14ac:dyDescent="0.3">
      <c r="A105" s="70"/>
    </row>
    <row r="106" spans="1:1" ht="22.5" customHeight="1" x14ac:dyDescent="0.3">
      <c r="A106" s="59">
        <v>96</v>
      </c>
    </row>
    <row r="107" spans="1:1" ht="22.5" customHeight="1" x14ac:dyDescent="0.3">
      <c r="A107" s="70">
        <v>97</v>
      </c>
    </row>
    <row r="108" spans="1:1" ht="22.5" customHeight="1" x14ac:dyDescent="0.3">
      <c r="A108" s="59">
        <v>98</v>
      </c>
    </row>
    <row r="109" spans="1:1" ht="22.5" customHeight="1" x14ac:dyDescent="0.3">
      <c r="A109" s="70">
        <v>99</v>
      </c>
    </row>
    <row r="110" spans="1:1" ht="20.25" customHeight="1" x14ac:dyDescent="0.3">
      <c r="A110" s="59">
        <v>100</v>
      </c>
    </row>
  </sheetData>
  <sheetProtection selectLockedCells="1"/>
  <customSheetViews>
    <customSheetView guid="{0B166DB1-882B-4059-AFBD-46B33902D269}" fitToPage="1" hiddenRows="1" hiddenColumns="1" topLeftCell="B3">
      <selection activeCell="B2" sqref="B2"/>
      <pageMargins left="0.7" right="0.7" top="0.75" bottom="0.75" header="0.3" footer="0.3"/>
      <pageSetup scale="48" fitToHeight="0" orientation="landscape" r:id="rId1"/>
    </customSheetView>
    <customSheetView guid="{D1D0C3C0-E294-4264-83AD-0AF2AEFBDDD1}" fitToPage="1" hiddenRows="1" hiddenColumns="1" topLeftCell="B3">
      <selection activeCell="B2" sqref="B2"/>
      <pageMargins left="0.7" right="0.7" top="0.75" bottom="0.75" header="0.3" footer="0.3"/>
      <pageSetup scale="48" fitToHeight="0" orientation="landscape" r:id="rId2"/>
    </customSheetView>
  </customSheetViews>
  <mergeCells count="17">
    <mergeCell ref="B3:G5"/>
    <mergeCell ref="B6:B9"/>
    <mergeCell ref="B12:C12"/>
    <mergeCell ref="B11:C11"/>
    <mergeCell ref="B10:C10"/>
    <mergeCell ref="G8:G9"/>
    <mergeCell ref="F6:F9"/>
    <mergeCell ref="G6:G7"/>
    <mergeCell ref="E10:F10"/>
    <mergeCell ref="E11:F11"/>
    <mergeCell ref="E12:F12"/>
    <mergeCell ref="B14:C14"/>
    <mergeCell ref="E14:F14"/>
    <mergeCell ref="B15:C15"/>
    <mergeCell ref="E15:F15"/>
    <mergeCell ref="B13:C13"/>
    <mergeCell ref="E13:F13"/>
  </mergeCells>
  <conditionalFormatting sqref="G10:G12">
    <cfRule type="cellIs" dxfId="7" priority="7" operator="equal">
      <formula>TRUE</formula>
    </cfRule>
    <cfRule type="cellIs" dxfId="6" priority="8" stopIfTrue="1" operator="equal">
      <formula>FALSE</formula>
    </cfRule>
  </conditionalFormatting>
  <conditionalFormatting sqref="G13">
    <cfRule type="cellIs" dxfId="5" priority="5" operator="equal">
      <formula>TRUE</formula>
    </cfRule>
    <cfRule type="cellIs" dxfId="4" priority="6" stopIfTrue="1" operator="equal">
      <formula>FALSE</formula>
    </cfRule>
  </conditionalFormatting>
  <conditionalFormatting sqref="G14">
    <cfRule type="cellIs" dxfId="3" priority="3" operator="equal">
      <formula>TRUE</formula>
    </cfRule>
    <cfRule type="cellIs" dxfId="2" priority="4" stopIfTrue="1" operator="equal">
      <formula>FALSE</formula>
    </cfRule>
  </conditionalFormatting>
  <conditionalFormatting sqref="G15">
    <cfRule type="cellIs" dxfId="1" priority="1" operator="equal">
      <formula>TRUE</formula>
    </cfRule>
    <cfRule type="cellIs" dxfId="0" priority="2" stopIfTrue="1" operator="equal">
      <formula>FALSE</formula>
    </cfRule>
  </conditionalFormatting>
  <dataValidations count="1">
    <dataValidation type="whole" allowBlank="1" showInputMessage="1" showErrorMessage="1" error="Enter a numeric value representing the number of attorney employed as staff during the reporting year" sqref="E12:F12" xr:uid="{00000000-0002-0000-0700-000000000000}">
      <formula1>0</formula1>
      <formula2>9999</formula2>
    </dataValidation>
  </dataValidations>
  <pageMargins left="0.7" right="0.7" top="0.75" bottom="0.75" header="0.3" footer="0.3"/>
  <pageSetup scale="48"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vt:lpstr>
      <vt:lpstr>Instructions </vt:lpstr>
      <vt:lpstr>Report Lines</vt:lpstr>
      <vt:lpstr>Schedule_A</vt:lpstr>
      <vt:lpstr>Schedule_B</vt:lpstr>
      <vt:lpstr>Schedule_C_Residential</vt:lpstr>
      <vt:lpstr>Schedule_C_Commercial</vt:lpstr>
      <vt:lpstr>Agency_Comments</vt:lpstr>
      <vt:lpstr>'Instructions '!Print_Area</vt:lpstr>
      <vt:lpstr>Schedule_A!Print_Area</vt:lpstr>
    </vt:vector>
  </TitlesOfParts>
  <Company>DFS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crawfordw</dc:creator>
  <cp:lastModifiedBy>Scott</cp:lastModifiedBy>
  <cp:lastPrinted>2018-09-14T20:08:16Z</cp:lastPrinted>
  <dcterms:created xsi:type="dcterms:W3CDTF">2012-10-16T19:46:11Z</dcterms:created>
  <dcterms:modified xsi:type="dcterms:W3CDTF">2019-01-15T19:13:18Z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1894463515</vt:i4>
  </property>
  <property fmtid="{D5CDD505-2E9C-101B-9397-08002B2CF9AE}" pid="3" name="_NewReviewCycle">
    <vt:lpwstr/>
  </property>
  <property fmtid="{D5CDD505-2E9C-101B-9397-08002B2CF9AE}" pid="4" name="_EmailSubject">
    <vt:lpwstr>Materials for today's call- confidential</vt:lpwstr>
  </property>
  <property fmtid="{D5CDD505-2E9C-101B-9397-08002B2CF9AE}" pid="5" name="_AuthorEmail">
    <vt:lpwstr>paul.struzzieri@milliman.com</vt:lpwstr>
  </property>
  <property fmtid="{D5CDD505-2E9C-101B-9397-08002B2CF9AE}" pid="6" name="_AuthorEmailDisplayName">
    <vt:lpwstr>Paul Struzzieri</vt:lpwstr>
  </property>
  <property fmtid="{D5CDD505-2E9C-101B-9397-08002B2CF9AE}" pid="7" name="_ReviewingToolsShownOnce">
    <vt:lpwstr/>
  </property>
</Properties>
</file>